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RETARIA NACIONAL\DADOS ESTATÍSTICOS\2020\DADOS ESTATISTICOS 2020\"/>
    </mc:Choice>
  </mc:AlternateContent>
  <xr:revisionPtr revIDLastSave="0" documentId="13_ncr:1_{98F2CC7F-DE90-45EC-8D07-78C400489366}" xr6:coauthVersionLast="46" xr6:coauthVersionMax="46" xr10:uidLastSave="{00000000-0000-0000-0000-000000000000}"/>
  <workbookProtection workbookAlgorithmName="SHA-512" workbookHashValue="x1W3rIWLqNOa5tnZInt3yN9JZJw/o04FcDArfK65YGwne8Pyn4Pd+5wE9A9ZbGD4jY9QIHumntNb1/1BkXLFxw==" workbookSaltValue="EtdtaXtiICIOrKQc5AQ1Kg==" workbookSpinCount="100000" lockStructure="1"/>
  <bookViews>
    <workbookView xWindow="-110" yWindow="-110" windowWidth="19420" windowHeight="10420" tabRatio="740" xr2:uid="{00000000-000D-0000-FFFF-FFFF00000000}"/>
  </bookViews>
  <sheets>
    <sheet name="Realizado 2020" sheetId="12" r:id="rId1"/>
    <sheet name="acumulado 20" sheetId="5" r:id="rId2"/>
    <sheet name="RESUMO 1 " sheetId="2" r:id="rId3"/>
    <sheet name="Previsão 2021" sheetId="3" r:id="rId4"/>
    <sheet name="Sugestão Resumo 1" sheetId="8" state="hidden" r:id="rId5"/>
    <sheet name="Sintético 2020" sheetId="7" r:id="rId6"/>
  </sheets>
  <definedNames>
    <definedName name="_xlnm.Print_Area" localSheetId="0">'Realizado 2020'!$B$1:$T$44</definedName>
  </definedNames>
  <calcPr calcId="181029"/>
</workbook>
</file>

<file path=xl/calcChain.xml><?xml version="1.0" encoding="utf-8"?>
<calcChain xmlns="http://schemas.openxmlformats.org/spreadsheetml/2006/main">
  <c r="O40" i="12" l="1"/>
  <c r="O19" i="12"/>
  <c r="O10" i="12"/>
  <c r="T19" i="12"/>
  <c r="T40" i="12"/>
  <c r="I40" i="12" l="1"/>
  <c r="I32" i="12"/>
  <c r="I19" i="12"/>
  <c r="I10" i="12"/>
  <c r="F11" i="7"/>
  <c r="F10" i="7"/>
  <c r="F7" i="7"/>
  <c r="E11" i="7"/>
  <c r="E10" i="7"/>
  <c r="E9" i="7"/>
  <c r="E7" i="7"/>
  <c r="D11" i="7"/>
  <c r="D10" i="7"/>
  <c r="D8" i="7"/>
  <c r="D6" i="7"/>
  <c r="D5" i="7"/>
  <c r="C29" i="2"/>
  <c r="C28" i="2"/>
  <c r="C27" i="2"/>
  <c r="C21" i="2"/>
  <c r="C20" i="2"/>
  <c r="C19" i="2"/>
  <c r="C18" i="2"/>
  <c r="C13" i="2"/>
  <c r="C12" i="2"/>
  <c r="C11" i="2"/>
  <c r="C9" i="2"/>
  <c r="C8" i="2"/>
  <c r="D24" i="5"/>
  <c r="D23" i="5"/>
  <c r="D18" i="5"/>
  <c r="D17" i="5"/>
  <c r="D12" i="5" l="1"/>
  <c r="D11" i="5"/>
  <c r="I40" i="3" l="1"/>
  <c r="N40" i="3"/>
  <c r="N10" i="12" l="1"/>
  <c r="T25" i="12"/>
  <c r="O25" i="12"/>
  <c r="K10" i="12" l="1"/>
  <c r="L10" i="12"/>
  <c r="M10" i="12"/>
  <c r="Q10" i="12"/>
  <c r="R10" i="12"/>
  <c r="S10" i="12"/>
  <c r="T10" i="12"/>
  <c r="C19" i="12"/>
  <c r="D19" i="12"/>
  <c r="E19" i="12"/>
  <c r="F19" i="12"/>
  <c r="G19" i="12"/>
  <c r="H19" i="12"/>
  <c r="K19" i="12"/>
  <c r="L19" i="12"/>
  <c r="M19" i="12"/>
  <c r="N19" i="12"/>
  <c r="Q19" i="12"/>
  <c r="R19" i="12"/>
  <c r="S19" i="12"/>
  <c r="C25" i="12"/>
  <c r="D25" i="12"/>
  <c r="E25" i="12"/>
  <c r="F25" i="12"/>
  <c r="G25" i="12"/>
  <c r="H25" i="12"/>
  <c r="I25" i="12"/>
  <c r="K25" i="12"/>
  <c r="L25" i="12"/>
  <c r="M25" i="12"/>
  <c r="N25" i="12"/>
  <c r="Q25" i="12"/>
  <c r="R25" i="12"/>
  <c r="S25" i="12"/>
  <c r="C32" i="12"/>
  <c r="D32" i="12"/>
  <c r="E32" i="12"/>
  <c r="F32" i="12"/>
  <c r="G32" i="12"/>
  <c r="H32" i="12"/>
  <c r="K32" i="12"/>
  <c r="L32" i="12"/>
  <c r="M32" i="12"/>
  <c r="N32" i="12"/>
  <c r="O32" i="12"/>
  <c r="Q32" i="12"/>
  <c r="R32" i="12"/>
  <c r="S32" i="12"/>
  <c r="T32" i="12"/>
  <c r="C40" i="12"/>
  <c r="D40" i="12"/>
  <c r="E40" i="12"/>
  <c r="F40" i="12"/>
  <c r="G40" i="12"/>
  <c r="H40" i="12"/>
  <c r="K40" i="12"/>
  <c r="L40" i="12"/>
  <c r="M40" i="12"/>
  <c r="N40" i="12"/>
  <c r="Q40" i="12"/>
  <c r="R40" i="12"/>
  <c r="S40" i="12"/>
  <c r="K44" i="12"/>
  <c r="L44" i="12"/>
  <c r="M44" i="12"/>
  <c r="N44" i="12"/>
  <c r="Q44" i="12"/>
  <c r="R44" i="12"/>
  <c r="S44" i="12"/>
  <c r="O44" i="12" l="1"/>
  <c r="I44" i="12"/>
  <c r="T44" i="12"/>
  <c r="C22" i="2" l="1"/>
  <c r="E12" i="7"/>
  <c r="C30" i="2"/>
  <c r="F12" i="7"/>
  <c r="D12" i="7"/>
  <c r="C14" i="2"/>
  <c r="G40" i="3"/>
  <c r="G12" i="2" s="1"/>
  <c r="C40" i="3"/>
  <c r="G8" i="2" s="1"/>
  <c r="L40" i="3" l="1"/>
  <c r="G21" i="2" s="1"/>
  <c r="D40" i="3"/>
  <c r="G9" i="2" s="1"/>
  <c r="O40" i="3"/>
  <c r="G28" i="2" s="1"/>
  <c r="G27" i="2"/>
  <c r="G18" i="2"/>
  <c r="E40" i="3"/>
  <c r="G10" i="2" s="1"/>
  <c r="J40" i="3"/>
  <c r="G19" i="2" s="1"/>
  <c r="K40" i="3"/>
  <c r="G20" i="2" s="1"/>
  <c r="P40" i="3"/>
  <c r="G29" i="2" s="1"/>
  <c r="F40" i="3"/>
  <c r="G11" i="2" s="1"/>
  <c r="E14" i="8" l="1"/>
  <c r="D14" i="8"/>
  <c r="C14" i="8"/>
  <c r="I13" i="8" l="1"/>
  <c r="H8" i="8"/>
  <c r="I11" i="8"/>
  <c r="J11" i="8"/>
  <c r="H11" i="8"/>
  <c r="I10" i="8"/>
  <c r="J12" i="8"/>
  <c r="H13" i="8"/>
  <c r="H9" i="8"/>
  <c r="I12" i="8"/>
  <c r="J13" i="8"/>
  <c r="D11" i="8" l="1"/>
  <c r="D10" i="8"/>
  <c r="E11" i="8"/>
  <c r="D12" i="8"/>
  <c r="E12" i="8"/>
  <c r="D13" i="8"/>
  <c r="E13" i="8"/>
  <c r="E24" i="5" l="1"/>
  <c r="E23" i="5"/>
  <c r="E17" i="5"/>
  <c r="E18" i="5"/>
  <c r="H12" i="8"/>
  <c r="F10" i="12"/>
  <c r="F44" i="12"/>
  <c r="D44" i="12"/>
  <c r="D10" i="12"/>
  <c r="H10" i="12"/>
  <c r="H44" i="12"/>
  <c r="E44" i="12"/>
  <c r="E10" i="12"/>
  <c r="G10" i="12"/>
  <c r="G44" i="12"/>
  <c r="C44" i="12"/>
  <c r="C10" i="12"/>
  <c r="C10" i="2" l="1"/>
  <c r="D7" i="7"/>
  <c r="C11" i="8"/>
  <c r="E11" i="5"/>
  <c r="C12" i="8"/>
  <c r="C9" i="8"/>
  <c r="C7" i="8"/>
  <c r="C13" i="8" l="1"/>
  <c r="F13" i="7"/>
  <c r="E12" i="5"/>
  <c r="C8" i="8"/>
</calcChain>
</file>

<file path=xl/sharedStrings.xml><?xml version="1.0" encoding="utf-8"?>
<sst xmlns="http://schemas.openxmlformats.org/spreadsheetml/2006/main" count="405" uniqueCount="102">
  <si>
    <t xml:space="preserve"> </t>
  </si>
  <si>
    <t>ENCONTRO DE CASAIS COM CRISTO - ECC</t>
  </si>
  <si>
    <t>2ª ETAPA</t>
  </si>
  <si>
    <t>3ª ETAPA</t>
  </si>
  <si>
    <t xml:space="preserve">Nº de estados/D. Federal </t>
  </si>
  <si>
    <t>Dioceses</t>
  </si>
  <si>
    <t>Cidades</t>
  </si>
  <si>
    <t>Nº de Dioceses</t>
  </si>
  <si>
    <t>Paróquias</t>
  </si>
  <si>
    <t>Setores</t>
  </si>
  <si>
    <t>Encontros</t>
  </si>
  <si>
    <t>Casais</t>
  </si>
  <si>
    <t>Estados</t>
  </si>
  <si>
    <t>Diocese</t>
  </si>
  <si>
    <t>Paroquias</t>
  </si>
  <si>
    <t xml:space="preserve">Casais </t>
  </si>
  <si>
    <t>Eng %</t>
  </si>
  <si>
    <t xml:space="preserve">Nordeste I </t>
  </si>
  <si>
    <t xml:space="preserve">Norte I </t>
  </si>
  <si>
    <t xml:space="preserve">Norte II </t>
  </si>
  <si>
    <t xml:space="preserve">Noroeste </t>
  </si>
  <si>
    <t xml:space="preserve">Segunda  Etapa </t>
  </si>
  <si>
    <t>Terceira Etapa</t>
  </si>
  <si>
    <t xml:space="preserve">Primeira  Etapa </t>
  </si>
  <si>
    <t xml:space="preserve">Nordeste II </t>
  </si>
  <si>
    <t xml:space="preserve">Nordeste III </t>
  </si>
  <si>
    <t xml:space="preserve">Nordeste IV </t>
  </si>
  <si>
    <t xml:space="preserve">Leste I </t>
  </si>
  <si>
    <t xml:space="preserve">Leste II </t>
  </si>
  <si>
    <t>Centro Oeste</t>
  </si>
  <si>
    <t xml:space="preserve">Oeste I </t>
  </si>
  <si>
    <t>Oeste II</t>
  </si>
  <si>
    <t xml:space="preserve">Norte III </t>
  </si>
  <si>
    <t xml:space="preserve">Sul I </t>
  </si>
  <si>
    <t>Sul II</t>
  </si>
  <si>
    <t xml:space="preserve">Sul III </t>
  </si>
  <si>
    <t xml:space="preserve">Sul IV </t>
  </si>
  <si>
    <t xml:space="preserve">Resumo </t>
  </si>
  <si>
    <t xml:space="preserve">ENCONTRO DE CASAIS COM CRISTO - ECC </t>
  </si>
  <si>
    <t xml:space="preserve">Totais </t>
  </si>
  <si>
    <t xml:space="preserve">Cidades </t>
  </si>
  <si>
    <t>Arquidioceses</t>
  </si>
  <si>
    <t>Engajamento em %</t>
  </si>
  <si>
    <t>Engajamento em  %</t>
  </si>
  <si>
    <t xml:space="preserve">                             2ª ETAPA</t>
  </si>
  <si>
    <t>Quantas novas Dioceses</t>
  </si>
  <si>
    <t>Quantas novas Cidades</t>
  </si>
  <si>
    <t>Quantos novos Setores</t>
  </si>
  <si>
    <t>Quantas novas Paróquias</t>
  </si>
  <si>
    <t xml:space="preserve">  </t>
  </si>
  <si>
    <t>Previsao de encontros</t>
  </si>
  <si>
    <t>Previsao de casais</t>
  </si>
  <si>
    <t xml:space="preserve">Previsão de Encontros </t>
  </si>
  <si>
    <t xml:space="preserve">Previsão de Casais </t>
  </si>
  <si>
    <t xml:space="preserve">Previsao de Encontros </t>
  </si>
  <si>
    <t xml:space="preserve">1ª. ETAPA </t>
  </si>
  <si>
    <t xml:space="preserve">ACUMULADOS </t>
  </si>
  <si>
    <t xml:space="preserve">ENCONTROS </t>
  </si>
  <si>
    <t xml:space="preserve">  Encontros </t>
  </si>
  <si>
    <t xml:space="preserve">Casais participantes </t>
  </si>
  <si>
    <t xml:space="preserve">2ª. ETAPA </t>
  </si>
  <si>
    <t xml:space="preserve">3ª. ETAPA </t>
  </si>
  <si>
    <t xml:space="preserve">Nordeste V </t>
  </si>
  <si>
    <t>Região  Leste</t>
  </si>
  <si>
    <t>Região Nordeste</t>
  </si>
  <si>
    <t>Região Norte</t>
  </si>
  <si>
    <t>Região        Sul</t>
  </si>
  <si>
    <t xml:space="preserve">1ª Etapa </t>
  </si>
  <si>
    <t xml:space="preserve">2ª  Etapa </t>
  </si>
  <si>
    <t>3ª Etapa</t>
  </si>
  <si>
    <t xml:space="preserve">SECRETARIA NACIONAL </t>
  </si>
  <si>
    <t xml:space="preserve">ENCONTRO DE CASAIS COM CRISTO </t>
  </si>
  <si>
    <t xml:space="preserve">SECRETARIA  NACIONAL </t>
  </si>
  <si>
    <t>Resumo Geral do Realizado em 2014</t>
  </si>
  <si>
    <t>1ª ETAPA</t>
  </si>
  <si>
    <t>Região Sul</t>
  </si>
  <si>
    <t>Região Centro Oeste</t>
  </si>
  <si>
    <t>Região Leste</t>
  </si>
  <si>
    <t xml:space="preserve">Estados + Distrito Federal </t>
  </si>
  <si>
    <t>Resumo Geral da Previsão para 2015</t>
  </si>
  <si>
    <t>NOVOS</t>
  </si>
  <si>
    <t xml:space="preserve">Encontros </t>
  </si>
  <si>
    <t>(Arqui)Dioceses</t>
  </si>
  <si>
    <t>Engajamento</t>
  </si>
  <si>
    <t>Total da Região</t>
  </si>
  <si>
    <t>Região    Centro Oeste</t>
  </si>
  <si>
    <t xml:space="preserve">Dom Adair José Guimarães - Assist. Eclesiástico Nacional </t>
  </si>
  <si>
    <t xml:space="preserve">Eddie e Maria Luiza/ Acaiaba e Eliene - Secretaria  Nacional </t>
  </si>
  <si>
    <t>ENCONTROS REALIZADOS NAS TRÊS ETAPAS EM 2020</t>
  </si>
  <si>
    <t>PREVISAO DE IMPLANTAÇAO PARA 2021</t>
  </si>
  <si>
    <t>Resumo Geral do Realizado em 2020</t>
  </si>
  <si>
    <t>Resumo Geral da Previsão para 2021</t>
  </si>
  <si>
    <t>ATUALIZAÇÃO DOS DADOS ESTATÍSTICOS ATÉ 2020</t>
  </si>
  <si>
    <t>Ate 31/12/2019</t>
  </si>
  <si>
    <t>EM 2020</t>
  </si>
  <si>
    <t>ATÉ  31/12/2019</t>
  </si>
  <si>
    <t>ATE  31/12/2020</t>
  </si>
  <si>
    <t>Até 31/12/2020</t>
  </si>
  <si>
    <t>ATÉ 31/12/19</t>
  </si>
  <si>
    <t>ATE 31/12/2020</t>
  </si>
  <si>
    <t>Dados estatisticos referente ao ano de 2020</t>
  </si>
  <si>
    <t>Total de casais nas três etapas em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</si>
</sst>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3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8"/>
      <color rgb="FFFF0000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rgb="FFFFFF00"/>
      <name val="Arial"/>
      <family val="2"/>
    </font>
    <font>
      <b/>
      <sz val="16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Tahoma"/>
      <family val="2"/>
    </font>
    <font>
      <b/>
      <sz val="9"/>
      <color rgb="FFC00000"/>
      <name val="Arial"/>
      <family val="2"/>
    </font>
    <font>
      <b/>
      <sz val="9"/>
      <color theme="4" tint="-0.24997711111789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B0F0"/>
      <name val="Arial"/>
      <family val="2"/>
    </font>
    <font>
      <b/>
      <sz val="9"/>
      <color theme="5" tint="-0.249977111117893"/>
      <name val="Arial"/>
      <family val="2"/>
    </font>
    <font>
      <b/>
      <sz val="9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5" fillId="0" borderId="16" xfId="0" applyFont="1" applyBorder="1"/>
    <xf numFmtId="0" fontId="6" fillId="0" borderId="6" xfId="0" applyFont="1" applyBorder="1"/>
    <xf numFmtId="0" fontId="12" fillId="0" borderId="0" xfId="0" applyFont="1"/>
    <xf numFmtId="165" fontId="5" fillId="0" borderId="6" xfId="2" applyNumberFormat="1" applyFont="1" applyBorder="1"/>
    <xf numFmtId="0" fontId="3" fillId="0" borderId="0" xfId="0" applyFont="1"/>
    <xf numFmtId="0" fontId="6" fillId="0" borderId="0" xfId="0" applyFont="1"/>
    <xf numFmtId="165" fontId="2" fillId="0" borderId="0" xfId="2" applyNumberFormat="1" applyFont="1"/>
    <xf numFmtId="165" fontId="3" fillId="0" borderId="0" xfId="2" applyNumberFormat="1" applyFont="1"/>
    <xf numFmtId="165" fontId="6" fillId="0" borderId="0" xfId="2" applyNumberFormat="1" applyFont="1"/>
    <xf numFmtId="165" fontId="0" fillId="0" borderId="0" xfId="2" applyNumberFormat="1" applyFont="1"/>
    <xf numFmtId="0" fontId="3" fillId="4" borderId="2" xfId="0" applyFont="1" applyFill="1" applyBorder="1"/>
    <xf numFmtId="0" fontId="3" fillId="4" borderId="11" xfId="0" applyFont="1" applyFill="1" applyBorder="1"/>
    <xf numFmtId="165" fontId="3" fillId="4" borderId="8" xfId="2" applyNumberFormat="1" applyFont="1" applyFill="1" applyBorder="1"/>
    <xf numFmtId="0" fontId="3" fillId="4" borderId="7" xfId="0" applyFont="1" applyFill="1" applyBorder="1"/>
    <xf numFmtId="0" fontId="3" fillId="3" borderId="16" xfId="0" applyFont="1" applyFill="1" applyBorder="1"/>
    <xf numFmtId="0" fontId="3" fillId="3" borderId="14" xfId="0" applyFont="1" applyFill="1" applyBorder="1"/>
    <xf numFmtId="0" fontId="6" fillId="3" borderId="14" xfId="0" applyFont="1" applyFill="1" applyBorder="1"/>
    <xf numFmtId="0" fontId="7" fillId="3" borderId="14" xfId="0" applyFont="1" applyFill="1" applyBorder="1"/>
    <xf numFmtId="0" fontId="15" fillId="0" borderId="0" xfId="0" applyFont="1"/>
    <xf numFmtId="0" fontId="16" fillId="0" borderId="0" xfId="0" applyFont="1"/>
    <xf numFmtId="0" fontId="6" fillId="0" borderId="13" xfId="0" applyFont="1" applyBorder="1"/>
    <xf numFmtId="0" fontId="18" fillId="2" borderId="12" xfId="0" applyFont="1" applyFill="1" applyBorder="1" applyAlignment="1">
      <alignment horizontal="center"/>
    </xf>
    <xf numFmtId="0" fontId="18" fillId="2" borderId="21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15" fontId="18" fillId="2" borderId="9" xfId="0" applyNumberFormat="1" applyFont="1" applyFill="1" applyBorder="1" applyAlignment="1">
      <alignment horizontal="center"/>
    </xf>
    <xf numFmtId="0" fontId="18" fillId="2" borderId="22" xfId="0" applyFont="1" applyFill="1" applyBorder="1" applyAlignment="1">
      <alignment horizontal="center"/>
    </xf>
    <xf numFmtId="15" fontId="18" fillId="2" borderId="20" xfId="0" applyNumberFormat="1" applyFont="1" applyFill="1" applyBorder="1" applyAlignment="1">
      <alignment horizontal="center"/>
    </xf>
    <xf numFmtId="0" fontId="19" fillId="2" borderId="5" xfId="0" applyFont="1" applyFill="1" applyBorder="1"/>
    <xf numFmtId="165" fontId="19" fillId="2" borderId="5" xfId="2" applyNumberFormat="1" applyFont="1" applyFill="1" applyBorder="1"/>
    <xf numFmtId="0" fontId="19" fillId="0" borderId="0" xfId="0" applyFont="1"/>
    <xf numFmtId="165" fontId="19" fillId="0" borderId="0" xfId="2" applyNumberFormat="1" applyFont="1"/>
    <xf numFmtId="0" fontId="18" fillId="5" borderId="12" xfId="0" applyFont="1" applyFill="1" applyBorder="1" applyAlignment="1">
      <alignment horizontal="center"/>
    </xf>
    <xf numFmtId="0" fontId="18" fillId="5" borderId="21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18" fillId="5" borderId="9" xfId="0" applyFont="1" applyFill="1" applyBorder="1" applyAlignment="1">
      <alignment horizontal="center"/>
    </xf>
    <xf numFmtId="0" fontId="18" fillId="5" borderId="22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19" fillId="5" borderId="5" xfId="0" applyFont="1" applyFill="1" applyBorder="1"/>
    <xf numFmtId="165" fontId="19" fillId="5" borderId="5" xfId="2" applyNumberFormat="1" applyFont="1" applyFill="1" applyBorder="1"/>
    <xf numFmtId="0" fontId="18" fillId="4" borderId="12" xfId="0" applyFont="1" applyFill="1" applyBorder="1" applyAlignment="1">
      <alignment horizontal="center"/>
    </xf>
    <xf numFmtId="0" fontId="18" fillId="4" borderId="21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8" fillId="4" borderId="9" xfId="0" applyFont="1" applyFill="1" applyBorder="1" applyAlignment="1">
      <alignment horizontal="center"/>
    </xf>
    <xf numFmtId="0" fontId="18" fillId="4" borderId="22" xfId="0" applyFont="1" applyFill="1" applyBorder="1" applyAlignment="1">
      <alignment horizontal="center"/>
    </xf>
    <xf numFmtId="0" fontId="18" fillId="4" borderId="20" xfId="0" applyFont="1" applyFill="1" applyBorder="1" applyAlignment="1">
      <alignment horizontal="center"/>
    </xf>
    <xf numFmtId="0" fontId="19" fillId="4" borderId="5" xfId="0" applyFont="1" applyFill="1" applyBorder="1"/>
    <xf numFmtId="165" fontId="19" fillId="4" borderId="5" xfId="2" applyNumberFormat="1" applyFont="1" applyFill="1" applyBorder="1"/>
    <xf numFmtId="3" fontId="0" fillId="0" borderId="0" xfId="0" applyNumberFormat="1"/>
    <xf numFmtId="0" fontId="16" fillId="0" borderId="7" xfId="0" applyFont="1" applyBorder="1"/>
    <xf numFmtId="0" fontId="16" fillId="0" borderId="9" xfId="0" applyFont="1" applyBorder="1"/>
    <xf numFmtId="0" fontId="16" fillId="0" borderId="20" xfId="0" applyFont="1" applyBorder="1"/>
    <xf numFmtId="0" fontId="16" fillId="0" borderId="19" xfId="0" applyFont="1" applyBorder="1"/>
    <xf numFmtId="0" fontId="3" fillId="4" borderId="19" xfId="0" applyFont="1" applyFill="1" applyBorder="1"/>
    <xf numFmtId="0" fontId="24" fillId="8" borderId="0" xfId="0" applyFont="1" applyFill="1"/>
    <xf numFmtId="165" fontId="3" fillId="4" borderId="4" xfId="2" applyNumberFormat="1" applyFont="1" applyFill="1" applyBorder="1"/>
    <xf numFmtId="165" fontId="3" fillId="4" borderId="13" xfId="2" applyNumberFormat="1" applyFont="1" applyFill="1" applyBorder="1"/>
    <xf numFmtId="0" fontId="3" fillId="3" borderId="23" xfId="0" applyFont="1" applyFill="1" applyBorder="1"/>
    <xf numFmtId="165" fontId="3" fillId="3" borderId="24" xfId="2" applyNumberFormat="1" applyFont="1" applyFill="1" applyBorder="1"/>
    <xf numFmtId="0" fontId="3" fillId="3" borderId="25" xfId="0" applyFont="1" applyFill="1" applyBorder="1"/>
    <xf numFmtId="165" fontId="3" fillId="3" borderId="26" xfId="2" applyNumberFormat="1" applyFont="1" applyFill="1" applyBorder="1"/>
    <xf numFmtId="0" fontId="3" fillId="3" borderId="27" xfId="0" applyFont="1" applyFill="1" applyBorder="1"/>
    <xf numFmtId="0" fontId="3" fillId="3" borderId="10" xfId="0" applyFont="1" applyFill="1" applyBorder="1"/>
    <xf numFmtId="165" fontId="3" fillId="3" borderId="28" xfId="2" applyNumberFormat="1" applyFont="1" applyFill="1" applyBorder="1"/>
    <xf numFmtId="165" fontId="6" fillId="3" borderId="26" xfId="2" applyNumberFormat="1" applyFont="1" applyFill="1" applyBorder="1"/>
    <xf numFmtId="0" fontId="6" fillId="3" borderId="10" xfId="0" applyFont="1" applyFill="1" applyBorder="1"/>
    <xf numFmtId="165" fontId="6" fillId="3" borderId="28" xfId="2" applyNumberFormat="1" applyFont="1" applyFill="1" applyBorder="1"/>
    <xf numFmtId="0" fontId="7" fillId="3" borderId="25" xfId="0" applyFont="1" applyFill="1" applyBorder="1"/>
    <xf numFmtId="165" fontId="7" fillId="3" borderId="26" xfId="2" applyNumberFormat="1" applyFont="1" applyFill="1" applyBorder="1"/>
    <xf numFmtId="0" fontId="7" fillId="3" borderId="27" xfId="0" applyFont="1" applyFill="1" applyBorder="1"/>
    <xf numFmtId="0" fontId="7" fillId="3" borderId="10" xfId="0" applyFont="1" applyFill="1" applyBorder="1"/>
    <xf numFmtId="165" fontId="7" fillId="3" borderId="28" xfId="2" applyNumberFormat="1" applyFont="1" applyFill="1" applyBorder="1"/>
    <xf numFmtId="0" fontId="27" fillId="0" borderId="29" xfId="0" applyFont="1" applyBorder="1" applyAlignment="1">
      <alignment horizontal="center"/>
    </xf>
    <xf numFmtId="165" fontId="5" fillId="0" borderId="6" xfId="0" applyNumberFormat="1" applyFont="1" applyBorder="1"/>
    <xf numFmtId="165" fontId="5" fillId="0" borderId="0" xfId="0" applyNumberFormat="1" applyFont="1"/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8" xfId="0" applyFont="1" applyBorder="1" applyAlignment="1">
      <alignment horizontal="center"/>
    </xf>
    <xf numFmtId="0" fontId="23" fillId="8" borderId="19" xfId="0" applyFont="1" applyFill="1" applyBorder="1"/>
    <xf numFmtId="0" fontId="23" fillId="8" borderId="0" xfId="0" applyFont="1" applyFill="1"/>
    <xf numFmtId="0" fontId="23" fillId="8" borderId="19" xfId="0" applyFont="1" applyFill="1" applyBorder="1" applyAlignment="1">
      <alignment horizontal="center"/>
    </xf>
    <xf numFmtId="0" fontId="7" fillId="11" borderId="6" xfId="0" applyFont="1" applyFill="1" applyBorder="1"/>
    <xf numFmtId="3" fontId="7" fillId="0" borderId="6" xfId="0" applyNumberFormat="1" applyFont="1" applyBorder="1"/>
    <xf numFmtId="0" fontId="7" fillId="10" borderId="6" xfId="0" applyFont="1" applyFill="1" applyBorder="1"/>
    <xf numFmtId="166" fontId="7" fillId="0" borderId="6" xfId="1" applyNumberFormat="1" applyFont="1" applyBorder="1"/>
    <xf numFmtId="0" fontId="30" fillId="6" borderId="6" xfId="0" applyFont="1" applyFill="1" applyBorder="1"/>
    <xf numFmtId="0" fontId="30" fillId="6" borderId="30" xfId="0" applyFont="1" applyFill="1" applyBorder="1"/>
    <xf numFmtId="3" fontId="30" fillId="6" borderId="30" xfId="0" applyNumberFormat="1" applyFont="1" applyFill="1" applyBorder="1"/>
    <xf numFmtId="3" fontId="30" fillId="6" borderId="6" xfId="0" applyNumberFormat="1" applyFont="1" applyFill="1" applyBorder="1"/>
    <xf numFmtId="0" fontId="9" fillId="0" borderId="0" xfId="0" applyFont="1" applyAlignment="1">
      <alignment vertical="center" wrapText="1"/>
    </xf>
    <xf numFmtId="3" fontId="30" fillId="0" borderId="6" xfId="0" applyNumberFormat="1" applyFont="1" applyBorder="1" applyAlignment="1">
      <alignment horizontal="center"/>
    </xf>
    <xf numFmtId="3" fontId="30" fillId="0" borderId="30" xfId="0" applyNumberFormat="1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3" fontId="21" fillId="9" borderId="34" xfId="0" applyNumberFormat="1" applyFont="1" applyFill="1" applyBorder="1"/>
    <xf numFmtId="0" fontId="29" fillId="4" borderId="32" xfId="0" applyFont="1" applyFill="1" applyBorder="1" applyAlignment="1">
      <alignment horizontal="center"/>
    </xf>
    <xf numFmtId="0" fontId="29" fillId="4" borderId="33" xfId="0" applyFont="1" applyFill="1" applyBorder="1" applyAlignment="1">
      <alignment horizontal="center"/>
    </xf>
    <xf numFmtId="0" fontId="29" fillId="4" borderId="34" xfId="0" applyFont="1" applyFill="1" applyBorder="1" applyAlignment="1">
      <alignment horizontal="center"/>
    </xf>
    <xf numFmtId="165" fontId="0" fillId="0" borderId="0" xfId="0" applyNumberFormat="1"/>
    <xf numFmtId="0" fontId="27" fillId="0" borderId="36" xfId="0" applyFont="1" applyBorder="1" applyAlignment="1">
      <alignment horizontal="center"/>
    </xf>
    <xf numFmtId="3" fontId="30" fillId="0" borderId="37" xfId="0" applyNumberFormat="1" applyFont="1" applyBorder="1" applyAlignment="1">
      <alignment horizontal="center"/>
    </xf>
    <xf numFmtId="0" fontId="30" fillId="6" borderId="37" xfId="0" applyFont="1" applyFill="1" applyBorder="1"/>
    <xf numFmtId="0" fontId="30" fillId="6" borderId="38" xfId="0" applyFont="1" applyFill="1" applyBorder="1"/>
    <xf numFmtId="166" fontId="5" fillId="0" borderId="35" xfId="1" applyNumberFormat="1" applyFont="1" applyBorder="1"/>
    <xf numFmtId="4" fontId="9" fillId="0" borderId="0" xfId="0" applyNumberFormat="1" applyFont="1" applyAlignment="1">
      <alignment vertical="center" wrapText="1"/>
    </xf>
    <xf numFmtId="0" fontId="34" fillId="0" borderId="0" xfId="0" applyFont="1"/>
    <xf numFmtId="0" fontId="34" fillId="0" borderId="1" xfId="0" applyFont="1" applyBorder="1"/>
    <xf numFmtId="0" fontId="38" fillId="0" borderId="14" xfId="0" applyFont="1" applyBorder="1"/>
    <xf numFmtId="9" fontId="34" fillId="0" borderId="14" xfId="0" applyNumberFormat="1" applyFont="1" applyBorder="1"/>
    <xf numFmtId="0" fontId="34" fillId="0" borderId="15" xfId="0" applyFont="1" applyBorder="1"/>
    <xf numFmtId="0" fontId="35" fillId="0" borderId="6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18" xfId="0" applyFont="1" applyBorder="1" applyAlignment="1">
      <alignment horizontal="center"/>
    </xf>
    <xf numFmtId="0" fontId="34" fillId="0" borderId="6" xfId="0" applyFont="1" applyBorder="1"/>
    <xf numFmtId="3" fontId="34" fillId="0" borderId="6" xfId="2" applyNumberFormat="1" applyFont="1" applyBorder="1" applyAlignment="1">
      <alignment horizontal="center"/>
    </xf>
    <xf numFmtId="9" fontId="34" fillId="0" borderId="6" xfId="1" applyFont="1" applyBorder="1" applyAlignment="1">
      <alignment horizontal="center"/>
    </xf>
    <xf numFmtId="0" fontId="34" fillId="12" borderId="6" xfId="0" applyFont="1" applyFill="1" applyBorder="1"/>
    <xf numFmtId="3" fontId="34" fillId="12" borderId="6" xfId="2" applyNumberFormat="1" applyFont="1" applyFill="1" applyBorder="1" applyAlignment="1">
      <alignment horizontal="center"/>
    </xf>
    <xf numFmtId="9" fontId="34" fillId="12" borderId="6" xfId="1" applyFont="1" applyFill="1" applyBorder="1" applyAlignment="1">
      <alignment horizontal="center"/>
    </xf>
    <xf numFmtId="0" fontId="35" fillId="12" borderId="6" xfId="0" applyFont="1" applyFill="1" applyBorder="1" applyAlignment="1">
      <alignment horizontal="center"/>
    </xf>
    <xf numFmtId="3" fontId="35" fillId="12" borderId="6" xfId="2" applyNumberFormat="1" applyFont="1" applyFill="1" applyBorder="1" applyAlignment="1">
      <alignment horizontal="center"/>
    </xf>
    <xf numFmtId="9" fontId="35" fillId="12" borderId="6" xfId="1" applyFont="1" applyFill="1" applyBorder="1" applyAlignment="1">
      <alignment horizontal="center"/>
    </xf>
    <xf numFmtId="0" fontId="35" fillId="0" borderId="0" xfId="0" applyFont="1"/>
    <xf numFmtId="0" fontId="34" fillId="12" borderId="17" xfId="0" applyFont="1" applyFill="1" applyBorder="1"/>
    <xf numFmtId="3" fontId="34" fillId="12" borderId="17" xfId="2" applyNumberFormat="1" applyFont="1" applyFill="1" applyBorder="1" applyAlignment="1">
      <alignment horizontal="center"/>
    </xf>
    <xf numFmtId="9" fontId="34" fillId="12" borderId="17" xfId="1" applyFont="1" applyFill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9" fontId="34" fillId="13" borderId="6" xfId="1" applyFont="1" applyFill="1" applyBorder="1" applyAlignment="1">
      <alignment horizontal="center"/>
    </xf>
    <xf numFmtId="3" fontId="34" fillId="13" borderId="6" xfId="2" applyNumberFormat="1" applyFont="1" applyFill="1" applyBorder="1" applyAlignment="1">
      <alignment horizontal="center"/>
    </xf>
    <xf numFmtId="165" fontId="5" fillId="0" borderId="6" xfId="0" applyNumberFormat="1" applyFont="1" applyBorder="1" applyAlignment="1">
      <alignment horizontal="center" vertical="center"/>
    </xf>
    <xf numFmtId="0" fontId="5" fillId="14" borderId="6" xfId="0" applyFont="1" applyFill="1" applyBorder="1"/>
    <xf numFmtId="165" fontId="5" fillId="0" borderId="6" xfId="0" applyNumberFormat="1" applyFont="1" applyBorder="1" applyAlignment="1">
      <alignment vertical="center"/>
    </xf>
    <xf numFmtId="9" fontId="20" fillId="0" borderId="17" xfId="1" applyFont="1" applyBorder="1" applyAlignment="1">
      <alignment horizontal="center"/>
    </xf>
    <xf numFmtId="9" fontId="20" fillId="0" borderId="39" xfId="1" applyFont="1" applyBorder="1" applyAlignment="1">
      <alignment horizontal="center"/>
    </xf>
    <xf numFmtId="9" fontId="3" fillId="4" borderId="4" xfId="1" applyNumberFormat="1" applyFont="1" applyFill="1" applyBorder="1"/>
    <xf numFmtId="0" fontId="38" fillId="0" borderId="6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37" fillId="0" borderId="15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7" fillId="2" borderId="2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26" fillId="5" borderId="2" xfId="0" applyFont="1" applyFill="1" applyBorder="1" applyAlignment="1">
      <alignment horizontal="center"/>
    </xf>
    <xf numFmtId="0" fontId="26" fillId="5" borderId="4" xfId="0" applyFont="1" applyFill="1" applyBorder="1" applyAlignment="1">
      <alignment horizontal="center"/>
    </xf>
    <xf numFmtId="0" fontId="23" fillId="8" borderId="0" xfId="0" applyFont="1" applyFill="1" applyAlignment="1">
      <alignment horizontal="center"/>
    </xf>
    <xf numFmtId="0" fontId="25" fillId="8" borderId="0" xfId="0" applyFont="1" applyFill="1" applyAlignment="1">
      <alignment horizontal="center"/>
    </xf>
    <xf numFmtId="0" fontId="26" fillId="5" borderId="3" xfId="0" applyFont="1" applyFill="1" applyBorder="1" applyAlignment="1">
      <alignment horizontal="center"/>
    </xf>
    <xf numFmtId="0" fontId="23" fillId="8" borderId="13" xfId="0" applyFont="1" applyFill="1" applyBorder="1" applyAlignment="1">
      <alignment horizontal="center"/>
    </xf>
    <xf numFmtId="0" fontId="23" fillId="8" borderId="11" xfId="0" applyFont="1" applyFill="1" applyBorder="1" applyAlignment="1">
      <alignment horizontal="center"/>
    </xf>
    <xf numFmtId="0" fontId="23" fillId="8" borderId="12" xfId="0" applyFont="1" applyFill="1" applyBorder="1" applyAlignment="1">
      <alignment horizontal="center"/>
    </xf>
    <xf numFmtId="0" fontId="23" fillId="8" borderId="8" xfId="0" applyFont="1" applyFill="1" applyBorder="1" applyAlignment="1">
      <alignment horizontal="center"/>
    </xf>
    <xf numFmtId="0" fontId="23" fillId="8" borderId="19" xfId="0" applyFont="1" applyFill="1" applyBorder="1" applyAlignment="1">
      <alignment horizontal="center"/>
    </xf>
    <xf numFmtId="0" fontId="23" fillId="8" borderId="7" xfId="0" applyFont="1" applyFill="1" applyBorder="1" applyAlignment="1">
      <alignment horizontal="center"/>
    </xf>
    <xf numFmtId="0" fontId="23" fillId="8" borderId="9" xfId="0" applyFont="1" applyFill="1" applyBorder="1" applyAlignment="1">
      <alignment horizontal="center"/>
    </xf>
    <xf numFmtId="0" fontId="23" fillId="8" borderId="2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horizontal="left"/>
    </xf>
    <xf numFmtId="0" fontId="22" fillId="9" borderId="3" xfId="0" applyFont="1" applyFill="1" applyBorder="1" applyAlignment="1">
      <alignment horizontal="left"/>
    </xf>
    <xf numFmtId="0" fontId="22" fillId="9" borderId="40" xfId="0" applyFont="1" applyFill="1" applyBorder="1" applyAlignment="1">
      <alignment horizontal="left"/>
    </xf>
    <xf numFmtId="0" fontId="28" fillId="7" borderId="2" xfId="0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3" xr:uid="{00000000-0005-0000-0000-000001000000}"/>
    <cellStyle name="Porcentagem" xfId="1" builtinId="5"/>
    <cellStyle name="Porcentagem 2" xfId="5" xr:uid="{00000000-0005-0000-0000-000003000000}"/>
    <cellStyle name="Vírgula" xfId="2" builtinId="3"/>
    <cellStyle name="Vírgula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B1:U47"/>
  <sheetViews>
    <sheetView showGridLines="0" tabSelected="1" zoomScale="95" zoomScaleNormal="9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8" sqref="I8"/>
    </sheetView>
  </sheetViews>
  <sheetFormatPr defaultRowHeight="14.5" x14ac:dyDescent="0.35"/>
  <cols>
    <col min="1" max="1" width="2.453125" customWidth="1"/>
    <col min="2" max="2" width="13.26953125" bestFit="1" customWidth="1"/>
    <col min="3" max="3" width="7.1796875" customWidth="1"/>
    <col min="4" max="4" width="7.26953125" customWidth="1"/>
    <col min="5" max="5" width="7.81640625" customWidth="1"/>
    <col min="6" max="6" width="9.453125" customWidth="1"/>
    <col min="7" max="7" width="8.26953125" customWidth="1"/>
    <col min="8" max="8" width="7.453125" customWidth="1"/>
    <col min="9" max="9" width="8.7265625" bestFit="1" customWidth="1"/>
    <col min="10" max="10" width="1.1796875" customWidth="1"/>
    <col min="11" max="11" width="7.7265625" customWidth="1"/>
    <col min="12" max="12" width="7" customWidth="1"/>
    <col min="14" max="14" width="8" bestFit="1" customWidth="1"/>
    <col min="15" max="15" width="5.453125" bestFit="1" customWidth="1"/>
    <col min="16" max="16" width="1.54296875" customWidth="1"/>
    <col min="17" max="17" width="7.54296875" customWidth="1"/>
    <col min="19" max="19" width="7.453125" bestFit="1" customWidth="1"/>
    <col min="20" max="20" width="5.453125" bestFit="1" customWidth="1"/>
    <col min="21" max="21" width="11.1796875" bestFit="1" customWidth="1"/>
  </cols>
  <sheetData>
    <row r="1" spans="2:21" x14ac:dyDescent="0.35">
      <c r="B1" s="142" t="s">
        <v>38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</row>
    <row r="2" spans="2:21" ht="18.75" customHeight="1" x14ac:dyDescent="0.35">
      <c r="B2" s="143" t="s">
        <v>100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92"/>
    </row>
    <row r="3" spans="2:21" ht="3" customHeight="1" x14ac:dyDescent="0.35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92"/>
    </row>
    <row r="4" spans="2:21" x14ac:dyDescent="0.35">
      <c r="B4" s="146" t="s">
        <v>65</v>
      </c>
      <c r="C4" s="141" t="s">
        <v>23</v>
      </c>
      <c r="D4" s="141"/>
      <c r="E4" s="141"/>
      <c r="F4" s="141"/>
      <c r="G4" s="141"/>
      <c r="H4" s="141"/>
      <c r="I4" s="141"/>
      <c r="J4" s="107"/>
      <c r="K4" s="138" t="s">
        <v>21</v>
      </c>
      <c r="L4" s="139"/>
      <c r="M4" s="139"/>
      <c r="N4" s="139"/>
      <c r="O4" s="140"/>
      <c r="P4" s="107"/>
      <c r="Q4" s="108" t="s">
        <v>0</v>
      </c>
      <c r="R4" s="109" t="s">
        <v>22</v>
      </c>
      <c r="S4" s="110"/>
      <c r="T4" s="111"/>
      <c r="U4" s="106"/>
    </row>
    <row r="5" spans="2:21" x14ac:dyDescent="0.35">
      <c r="B5" s="147"/>
      <c r="C5" s="112" t="s">
        <v>12</v>
      </c>
      <c r="D5" s="112" t="s">
        <v>6</v>
      </c>
      <c r="E5" s="112" t="s">
        <v>5</v>
      </c>
      <c r="F5" s="112" t="s">
        <v>14</v>
      </c>
      <c r="G5" s="112" t="s">
        <v>10</v>
      </c>
      <c r="H5" s="112" t="s">
        <v>15</v>
      </c>
      <c r="I5" s="112" t="s">
        <v>16</v>
      </c>
      <c r="J5" s="113"/>
      <c r="K5" s="112" t="s">
        <v>5</v>
      </c>
      <c r="L5" s="112" t="s">
        <v>9</v>
      </c>
      <c r="M5" s="112" t="s">
        <v>10</v>
      </c>
      <c r="N5" s="112" t="s">
        <v>15</v>
      </c>
      <c r="O5" s="112" t="s">
        <v>16</v>
      </c>
      <c r="P5" s="113"/>
      <c r="Q5" s="112" t="s">
        <v>5</v>
      </c>
      <c r="R5" s="114" t="s">
        <v>10</v>
      </c>
      <c r="S5" s="114" t="s">
        <v>15</v>
      </c>
      <c r="T5" s="114" t="s">
        <v>16</v>
      </c>
      <c r="U5" s="92"/>
    </row>
    <row r="6" spans="2:21" x14ac:dyDescent="0.35">
      <c r="B6" s="115" t="s">
        <v>18</v>
      </c>
      <c r="C6" s="116">
        <v>2</v>
      </c>
      <c r="D6" s="116">
        <v>11</v>
      </c>
      <c r="E6" s="116">
        <v>6</v>
      </c>
      <c r="F6" s="116">
        <v>41</v>
      </c>
      <c r="G6" s="116">
        <v>2</v>
      </c>
      <c r="H6" s="116">
        <v>55</v>
      </c>
      <c r="I6" s="117">
        <v>0.7</v>
      </c>
      <c r="J6" s="107"/>
      <c r="K6" s="116">
        <v>3</v>
      </c>
      <c r="L6" s="116">
        <v>9</v>
      </c>
      <c r="M6" s="116">
        <v>0</v>
      </c>
      <c r="N6" s="116">
        <v>0</v>
      </c>
      <c r="O6" s="117">
        <v>0</v>
      </c>
      <c r="P6" s="107"/>
      <c r="Q6" s="116">
        <v>2</v>
      </c>
      <c r="R6" s="116">
        <v>0</v>
      </c>
      <c r="S6" s="116">
        <v>0</v>
      </c>
      <c r="T6" s="117">
        <v>0</v>
      </c>
      <c r="U6" s="105"/>
    </row>
    <row r="7" spans="2:21" x14ac:dyDescent="0.35">
      <c r="B7" s="115" t="s">
        <v>19</v>
      </c>
      <c r="C7" s="116">
        <v>2</v>
      </c>
      <c r="D7" s="116">
        <v>75</v>
      </c>
      <c r="E7" s="116">
        <v>12</v>
      </c>
      <c r="F7" s="116">
        <v>177</v>
      </c>
      <c r="G7" s="116">
        <v>2</v>
      </c>
      <c r="H7" s="116">
        <v>47</v>
      </c>
      <c r="I7" s="117">
        <v>0.66</v>
      </c>
      <c r="J7" s="107"/>
      <c r="K7" s="116">
        <v>9</v>
      </c>
      <c r="L7" s="116">
        <v>28</v>
      </c>
      <c r="M7" s="116">
        <v>0</v>
      </c>
      <c r="N7" s="116">
        <v>0</v>
      </c>
      <c r="O7" s="117">
        <v>0</v>
      </c>
      <c r="P7" s="107"/>
      <c r="Q7" s="116">
        <v>5</v>
      </c>
      <c r="R7" s="116">
        <v>0</v>
      </c>
      <c r="S7" s="116">
        <v>0</v>
      </c>
      <c r="T7" s="117">
        <v>0</v>
      </c>
      <c r="U7" s="105"/>
    </row>
    <row r="8" spans="2:21" x14ac:dyDescent="0.35">
      <c r="B8" s="115" t="s">
        <v>32</v>
      </c>
      <c r="C8" s="116">
        <v>1</v>
      </c>
      <c r="D8" s="116">
        <v>47</v>
      </c>
      <c r="E8" s="116">
        <v>7</v>
      </c>
      <c r="F8" s="116">
        <v>85</v>
      </c>
      <c r="G8" s="116">
        <v>0</v>
      </c>
      <c r="H8" s="116">
        <v>0</v>
      </c>
      <c r="I8" s="117">
        <v>0</v>
      </c>
      <c r="J8" s="107"/>
      <c r="K8" s="116">
        <v>7</v>
      </c>
      <c r="L8" s="116">
        <v>21</v>
      </c>
      <c r="M8" s="116">
        <v>0</v>
      </c>
      <c r="N8" s="116">
        <v>0</v>
      </c>
      <c r="O8" s="117">
        <v>0</v>
      </c>
      <c r="P8" s="107"/>
      <c r="Q8" s="116">
        <v>5</v>
      </c>
      <c r="R8" s="116">
        <v>0</v>
      </c>
      <c r="S8" s="116">
        <v>0</v>
      </c>
      <c r="T8" s="117">
        <v>0</v>
      </c>
      <c r="U8" s="105"/>
    </row>
    <row r="9" spans="2:21" x14ac:dyDescent="0.35">
      <c r="B9" s="115" t="s">
        <v>20</v>
      </c>
      <c r="C9" s="116">
        <v>2</v>
      </c>
      <c r="D9" s="116">
        <v>50</v>
      </c>
      <c r="E9" s="116">
        <v>7</v>
      </c>
      <c r="F9" s="116">
        <v>86</v>
      </c>
      <c r="G9" s="116">
        <v>0</v>
      </c>
      <c r="H9" s="116">
        <v>0</v>
      </c>
      <c r="I9" s="117">
        <v>0</v>
      </c>
      <c r="J9" s="107"/>
      <c r="K9" s="116">
        <v>7</v>
      </c>
      <c r="L9" s="116">
        <v>23</v>
      </c>
      <c r="M9" s="116">
        <v>1</v>
      </c>
      <c r="N9" s="116">
        <v>12</v>
      </c>
      <c r="O9" s="117">
        <v>0.8</v>
      </c>
      <c r="P9" s="107"/>
      <c r="Q9" s="116">
        <v>7</v>
      </c>
      <c r="R9" s="116">
        <v>0</v>
      </c>
      <c r="S9" s="116">
        <v>0</v>
      </c>
      <c r="T9" s="117">
        <v>0</v>
      </c>
      <c r="U9" s="105"/>
    </row>
    <row r="10" spans="2:21" x14ac:dyDescent="0.35">
      <c r="B10" s="125" t="s">
        <v>84</v>
      </c>
      <c r="C10" s="126">
        <f t="shared" ref="C10:H10" si="0">SUM(C6:C9)</f>
        <v>7</v>
      </c>
      <c r="D10" s="126">
        <f t="shared" si="0"/>
        <v>183</v>
      </c>
      <c r="E10" s="126">
        <f t="shared" si="0"/>
        <v>32</v>
      </c>
      <c r="F10" s="126">
        <f t="shared" si="0"/>
        <v>389</v>
      </c>
      <c r="G10" s="126">
        <f t="shared" si="0"/>
        <v>4</v>
      </c>
      <c r="H10" s="126">
        <f t="shared" si="0"/>
        <v>102</v>
      </c>
      <c r="I10" s="127">
        <f>SUM(I6:I9)/2</f>
        <v>0.67999999999999994</v>
      </c>
      <c r="J10" s="107"/>
      <c r="K10" s="126">
        <f>SUM(K6:K9)</f>
        <v>26</v>
      </c>
      <c r="L10" s="126">
        <f>SUM(L6:L9)</f>
        <v>81</v>
      </c>
      <c r="M10" s="126">
        <f>SUM(M6:M9)</f>
        <v>1</v>
      </c>
      <c r="N10" s="126">
        <f>SUM(N6:N9)</f>
        <v>12</v>
      </c>
      <c r="O10" s="127">
        <f>SUM(O6:O9)</f>
        <v>0.8</v>
      </c>
      <c r="P10" s="107"/>
      <c r="Q10" s="126">
        <f>SUM(Q6:Q9)</f>
        <v>19</v>
      </c>
      <c r="R10" s="126">
        <f>SUM(R6:R9)</f>
        <v>0</v>
      </c>
      <c r="S10" s="126">
        <f>SUM(S6:S9)</f>
        <v>0</v>
      </c>
      <c r="T10" s="127">
        <f>SUM(T6:T9)/4</f>
        <v>0</v>
      </c>
    </row>
    <row r="11" spans="2:21" ht="5.25" customHeight="1" x14ac:dyDescent="0.35"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</row>
    <row r="12" spans="2:21" x14ac:dyDescent="0.35">
      <c r="B12" s="146" t="s">
        <v>64</v>
      </c>
      <c r="C12" s="141" t="s">
        <v>23</v>
      </c>
      <c r="D12" s="141"/>
      <c r="E12" s="141"/>
      <c r="F12" s="141"/>
      <c r="G12" s="141"/>
      <c r="H12" s="141"/>
      <c r="I12" s="141"/>
      <c r="J12" s="107"/>
      <c r="K12" s="138" t="s">
        <v>21</v>
      </c>
      <c r="L12" s="139"/>
      <c r="M12" s="139"/>
      <c r="N12" s="139"/>
      <c r="O12" s="140"/>
      <c r="P12" s="107"/>
      <c r="Q12" s="137" t="s">
        <v>22</v>
      </c>
      <c r="R12" s="137"/>
      <c r="S12" s="137"/>
      <c r="T12" s="137"/>
    </row>
    <row r="13" spans="2:21" x14ac:dyDescent="0.35">
      <c r="B13" s="147"/>
      <c r="C13" s="112" t="s">
        <v>12</v>
      </c>
      <c r="D13" s="112" t="s">
        <v>6</v>
      </c>
      <c r="E13" s="112" t="s">
        <v>5</v>
      </c>
      <c r="F13" s="112" t="s">
        <v>14</v>
      </c>
      <c r="G13" s="112" t="s">
        <v>10</v>
      </c>
      <c r="H13" s="112" t="s">
        <v>15</v>
      </c>
      <c r="I13" s="112" t="s">
        <v>16</v>
      </c>
      <c r="J13" s="113"/>
      <c r="K13" s="112" t="s">
        <v>5</v>
      </c>
      <c r="L13" s="112" t="s">
        <v>9</v>
      </c>
      <c r="M13" s="112" t="s">
        <v>10</v>
      </c>
      <c r="N13" s="112" t="s">
        <v>15</v>
      </c>
      <c r="O13" s="112" t="s">
        <v>16</v>
      </c>
      <c r="P13" s="113"/>
      <c r="Q13" s="112" t="s">
        <v>5</v>
      </c>
      <c r="R13" s="114" t="s">
        <v>10</v>
      </c>
      <c r="S13" s="114" t="s">
        <v>15</v>
      </c>
      <c r="T13" s="114" t="s">
        <v>16</v>
      </c>
    </row>
    <row r="14" spans="2:21" x14ac:dyDescent="0.35">
      <c r="B14" s="115" t="s">
        <v>17</v>
      </c>
      <c r="C14" s="116">
        <v>1</v>
      </c>
      <c r="D14" s="116">
        <v>139</v>
      </c>
      <c r="E14" s="116">
        <v>9</v>
      </c>
      <c r="F14" s="116">
        <v>279</v>
      </c>
      <c r="G14" s="116">
        <v>2</v>
      </c>
      <c r="H14" s="116">
        <v>43</v>
      </c>
      <c r="I14" s="117">
        <v>0.58889999999999998</v>
      </c>
      <c r="J14" s="107"/>
      <c r="K14" s="116">
        <v>9</v>
      </c>
      <c r="L14" s="116">
        <v>51</v>
      </c>
      <c r="M14" s="116">
        <v>1</v>
      </c>
      <c r="N14" s="116">
        <v>10</v>
      </c>
      <c r="O14" s="117">
        <v>0.48330000000000001</v>
      </c>
      <c r="P14" s="116"/>
      <c r="Q14" s="116">
        <v>9</v>
      </c>
      <c r="R14" s="116">
        <v>0</v>
      </c>
      <c r="S14" s="116">
        <v>0</v>
      </c>
      <c r="T14" s="117">
        <v>0</v>
      </c>
      <c r="U14" s="105"/>
    </row>
    <row r="15" spans="2:21" x14ac:dyDescent="0.35">
      <c r="B15" s="115" t="s">
        <v>24</v>
      </c>
      <c r="C15" s="116">
        <v>4</v>
      </c>
      <c r="D15" s="116">
        <v>442</v>
      </c>
      <c r="E15" s="116">
        <v>21</v>
      </c>
      <c r="F15" s="116">
        <v>692</v>
      </c>
      <c r="G15" s="116">
        <v>7</v>
      </c>
      <c r="H15" s="116">
        <v>158</v>
      </c>
      <c r="I15" s="117">
        <v>0.64</v>
      </c>
      <c r="J15" s="107"/>
      <c r="K15" s="116">
        <v>21</v>
      </c>
      <c r="L15" s="116">
        <v>125</v>
      </c>
      <c r="M15" s="116">
        <v>6</v>
      </c>
      <c r="N15" s="116">
        <v>197</v>
      </c>
      <c r="O15" s="117">
        <v>0.66</v>
      </c>
      <c r="P15" s="116"/>
      <c r="Q15" s="116">
        <v>19</v>
      </c>
      <c r="R15" s="116">
        <v>0</v>
      </c>
      <c r="S15" s="116">
        <v>0</v>
      </c>
      <c r="T15" s="117">
        <v>0</v>
      </c>
      <c r="U15" s="105"/>
    </row>
    <row r="16" spans="2:21" x14ac:dyDescent="0.35">
      <c r="B16" s="115" t="s">
        <v>25</v>
      </c>
      <c r="C16" s="116">
        <v>2</v>
      </c>
      <c r="D16" s="116">
        <v>195</v>
      </c>
      <c r="E16" s="116">
        <v>26</v>
      </c>
      <c r="F16" s="116">
        <v>310</v>
      </c>
      <c r="G16" s="116">
        <v>0</v>
      </c>
      <c r="H16" s="116">
        <v>0</v>
      </c>
      <c r="I16" s="117">
        <v>0</v>
      </c>
      <c r="J16" s="107"/>
      <c r="K16" s="116">
        <v>26</v>
      </c>
      <c r="L16" s="116">
        <v>67</v>
      </c>
      <c r="M16" s="116">
        <v>0</v>
      </c>
      <c r="N16" s="116">
        <v>0</v>
      </c>
      <c r="O16" s="117">
        <v>0</v>
      </c>
      <c r="P16" s="116"/>
      <c r="Q16" s="116">
        <v>23</v>
      </c>
      <c r="R16" s="116">
        <v>0</v>
      </c>
      <c r="S16" s="116">
        <v>0</v>
      </c>
      <c r="T16" s="117">
        <v>0</v>
      </c>
      <c r="U16" s="105"/>
    </row>
    <row r="17" spans="2:21" x14ac:dyDescent="0.35">
      <c r="B17" s="115" t="s">
        <v>26</v>
      </c>
      <c r="C17" s="116">
        <v>1</v>
      </c>
      <c r="D17" s="116">
        <v>120</v>
      </c>
      <c r="E17" s="116">
        <v>8</v>
      </c>
      <c r="F17" s="116">
        <v>179</v>
      </c>
      <c r="G17" s="116">
        <v>1</v>
      </c>
      <c r="H17" s="116">
        <v>30</v>
      </c>
      <c r="I17" s="117">
        <v>0.6</v>
      </c>
      <c r="J17" s="107"/>
      <c r="K17" s="116">
        <v>8</v>
      </c>
      <c r="L17" s="116">
        <v>30</v>
      </c>
      <c r="M17" s="116">
        <v>1</v>
      </c>
      <c r="N17" s="116">
        <v>39</v>
      </c>
      <c r="O17" s="117">
        <v>0.5</v>
      </c>
      <c r="P17" s="116"/>
      <c r="Q17" s="116">
        <v>7</v>
      </c>
      <c r="R17" s="116">
        <v>0</v>
      </c>
      <c r="S17" s="116">
        <v>0</v>
      </c>
      <c r="T17" s="117">
        <v>0</v>
      </c>
      <c r="U17" s="105"/>
    </row>
    <row r="18" spans="2:21" x14ac:dyDescent="0.35">
      <c r="B18" s="115" t="s">
        <v>62</v>
      </c>
      <c r="C18" s="116">
        <v>1</v>
      </c>
      <c r="D18" s="116">
        <v>76</v>
      </c>
      <c r="E18" s="116">
        <v>9</v>
      </c>
      <c r="F18" s="116">
        <v>120</v>
      </c>
      <c r="G18" s="116">
        <v>1</v>
      </c>
      <c r="H18" s="116">
        <v>23</v>
      </c>
      <c r="I18" s="117">
        <v>1</v>
      </c>
      <c r="J18" s="107"/>
      <c r="K18" s="116">
        <v>8</v>
      </c>
      <c r="L18" s="116">
        <v>25</v>
      </c>
      <c r="M18" s="116">
        <v>1</v>
      </c>
      <c r="N18" s="116">
        <v>31</v>
      </c>
      <c r="O18" s="117">
        <v>0</v>
      </c>
      <c r="P18" s="116"/>
      <c r="Q18" s="116">
        <v>6</v>
      </c>
      <c r="R18" s="116">
        <v>1</v>
      </c>
      <c r="S18" s="116">
        <v>30</v>
      </c>
      <c r="T18" s="117">
        <v>0.98</v>
      </c>
      <c r="U18" s="105"/>
    </row>
    <row r="19" spans="2:21" x14ac:dyDescent="0.35">
      <c r="B19" s="118" t="s">
        <v>84</v>
      </c>
      <c r="C19" s="119">
        <f t="shared" ref="C19:H19" si="1">SUM(C14:C18)</f>
        <v>9</v>
      </c>
      <c r="D19" s="119">
        <f t="shared" si="1"/>
        <v>972</v>
      </c>
      <c r="E19" s="119">
        <f t="shared" si="1"/>
        <v>73</v>
      </c>
      <c r="F19" s="119">
        <f t="shared" si="1"/>
        <v>1580</v>
      </c>
      <c r="G19" s="119">
        <f t="shared" si="1"/>
        <v>11</v>
      </c>
      <c r="H19" s="119">
        <f t="shared" si="1"/>
        <v>254</v>
      </c>
      <c r="I19" s="120">
        <f>SUM(I14,I15,I17,I18)/4</f>
        <v>0.70722499999999999</v>
      </c>
      <c r="J19" s="107"/>
      <c r="K19" s="119">
        <f>SUM(K14:K18)</f>
        <v>72</v>
      </c>
      <c r="L19" s="119">
        <f>SUM(L14:L18)</f>
        <v>298</v>
      </c>
      <c r="M19" s="119">
        <f>SUM(M14:M18)</f>
        <v>9</v>
      </c>
      <c r="N19" s="119">
        <f>SUM(N14:N18)</f>
        <v>277</v>
      </c>
      <c r="O19" s="120">
        <f>SUM(O14:O18)/3</f>
        <v>0.54776666666666662</v>
      </c>
      <c r="P19" s="107"/>
      <c r="Q19" s="119">
        <f>SUM(Q14:Q18)</f>
        <v>64</v>
      </c>
      <c r="R19" s="119">
        <f>SUM(R14:R18)</f>
        <v>1</v>
      </c>
      <c r="S19" s="119">
        <f>SUM(S14:S18)</f>
        <v>30</v>
      </c>
      <c r="T19" s="120">
        <f>SUM(T14:T18)</f>
        <v>0.98</v>
      </c>
    </row>
    <row r="20" spans="2:21" ht="5.25" customHeight="1" x14ac:dyDescent="0.35"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</row>
    <row r="21" spans="2:21" x14ac:dyDescent="0.35">
      <c r="B21" s="146" t="s">
        <v>63</v>
      </c>
      <c r="C21" s="141" t="s">
        <v>23</v>
      </c>
      <c r="D21" s="141"/>
      <c r="E21" s="141"/>
      <c r="F21" s="141"/>
      <c r="G21" s="141"/>
      <c r="H21" s="141"/>
      <c r="I21" s="141"/>
      <c r="J21" s="107"/>
      <c r="K21" s="138" t="s">
        <v>21</v>
      </c>
      <c r="L21" s="139"/>
      <c r="M21" s="139"/>
      <c r="N21" s="139"/>
      <c r="O21" s="140"/>
      <c r="P21" s="107"/>
      <c r="Q21" s="137" t="s">
        <v>22</v>
      </c>
      <c r="R21" s="137"/>
      <c r="S21" s="137"/>
      <c r="T21" s="137"/>
    </row>
    <row r="22" spans="2:21" x14ac:dyDescent="0.35">
      <c r="B22" s="147"/>
      <c r="C22" s="112" t="s">
        <v>12</v>
      </c>
      <c r="D22" s="112" t="s">
        <v>6</v>
      </c>
      <c r="E22" s="112" t="s">
        <v>5</v>
      </c>
      <c r="F22" s="112" t="s">
        <v>14</v>
      </c>
      <c r="G22" s="112" t="s">
        <v>10</v>
      </c>
      <c r="H22" s="112" t="s">
        <v>15</v>
      </c>
      <c r="I22" s="112" t="s">
        <v>16</v>
      </c>
      <c r="J22" s="113"/>
      <c r="K22" s="112" t="s">
        <v>5</v>
      </c>
      <c r="L22" s="112" t="s">
        <v>9</v>
      </c>
      <c r="M22" s="112" t="s">
        <v>10</v>
      </c>
      <c r="N22" s="112" t="s">
        <v>15</v>
      </c>
      <c r="O22" s="112" t="s">
        <v>16</v>
      </c>
      <c r="P22" s="113"/>
      <c r="Q22" s="112" t="s">
        <v>5</v>
      </c>
      <c r="R22" s="114" t="s">
        <v>10</v>
      </c>
      <c r="S22" s="114" t="s">
        <v>15</v>
      </c>
      <c r="T22" s="114" t="s">
        <v>16</v>
      </c>
    </row>
    <row r="23" spans="2:21" x14ac:dyDescent="0.35">
      <c r="B23" s="115" t="s">
        <v>27</v>
      </c>
      <c r="C23" s="116">
        <v>1</v>
      </c>
      <c r="D23" s="116">
        <v>71</v>
      </c>
      <c r="E23" s="116">
        <v>19</v>
      </c>
      <c r="F23" s="116">
        <v>313</v>
      </c>
      <c r="G23" s="116">
        <v>0</v>
      </c>
      <c r="H23" s="116">
        <v>0</v>
      </c>
      <c r="I23" s="117">
        <v>0</v>
      </c>
      <c r="J23" s="107"/>
      <c r="K23" s="116">
        <v>19</v>
      </c>
      <c r="L23" s="116">
        <v>47</v>
      </c>
      <c r="M23" s="116">
        <v>0</v>
      </c>
      <c r="N23" s="116">
        <v>0</v>
      </c>
      <c r="O23" s="117">
        <v>0</v>
      </c>
      <c r="P23" s="116"/>
      <c r="Q23" s="116">
        <v>10</v>
      </c>
      <c r="R23" s="116">
        <v>0</v>
      </c>
      <c r="S23" s="116">
        <v>0</v>
      </c>
      <c r="T23" s="117">
        <v>0</v>
      </c>
      <c r="U23" s="105"/>
    </row>
    <row r="24" spans="2:21" x14ac:dyDescent="0.35">
      <c r="B24" s="115" t="s">
        <v>28</v>
      </c>
      <c r="C24" s="116">
        <v>2</v>
      </c>
      <c r="D24" s="116">
        <v>469</v>
      </c>
      <c r="E24" s="116">
        <v>36</v>
      </c>
      <c r="F24" s="116">
        <v>830</v>
      </c>
      <c r="G24" s="116">
        <v>5</v>
      </c>
      <c r="H24" s="116">
        <v>145</v>
      </c>
      <c r="I24" s="129">
        <v>0</v>
      </c>
      <c r="J24" s="107"/>
      <c r="K24" s="116">
        <v>35</v>
      </c>
      <c r="L24" s="116">
        <v>189</v>
      </c>
      <c r="M24" s="116">
        <v>1</v>
      </c>
      <c r="N24" s="116">
        <v>17</v>
      </c>
      <c r="O24" s="129">
        <v>0</v>
      </c>
      <c r="P24" s="116"/>
      <c r="Q24" s="116">
        <v>35</v>
      </c>
      <c r="R24" s="116">
        <v>1</v>
      </c>
      <c r="S24" s="116">
        <v>28</v>
      </c>
      <c r="T24" s="129">
        <v>0</v>
      </c>
      <c r="U24" s="105"/>
    </row>
    <row r="25" spans="2:21" x14ac:dyDescent="0.35">
      <c r="B25" s="118" t="s">
        <v>84</v>
      </c>
      <c r="C25" s="119">
        <f t="shared" ref="C25:H25" si="2">SUM(C23:C24)</f>
        <v>3</v>
      </c>
      <c r="D25" s="119">
        <f t="shared" si="2"/>
        <v>540</v>
      </c>
      <c r="E25" s="119">
        <f t="shared" si="2"/>
        <v>55</v>
      </c>
      <c r="F25" s="119">
        <f t="shared" si="2"/>
        <v>1143</v>
      </c>
      <c r="G25" s="119">
        <f t="shared" si="2"/>
        <v>5</v>
      </c>
      <c r="H25" s="119">
        <f t="shared" si="2"/>
        <v>145</v>
      </c>
      <c r="I25" s="120">
        <f>SUM(I20:I24)/2</f>
        <v>0</v>
      </c>
      <c r="J25" s="107"/>
      <c r="K25" s="119">
        <f>SUM(K23:K24)</f>
        <v>54</v>
      </c>
      <c r="L25" s="119">
        <f>SUM(L23:L24)</f>
        <v>236</v>
      </c>
      <c r="M25" s="119">
        <f>SUM(M23:M24)</f>
        <v>1</v>
      </c>
      <c r="N25" s="119">
        <f>SUM(N23:N24)</f>
        <v>17</v>
      </c>
      <c r="O25" s="120">
        <f>SUM(O20:O24)/2</f>
        <v>0</v>
      </c>
      <c r="P25" s="107"/>
      <c r="Q25" s="119">
        <f>SUM(Q23:Q24)</f>
        <v>45</v>
      </c>
      <c r="R25" s="119">
        <f>SUM(R23:R24)</f>
        <v>1</v>
      </c>
      <c r="S25" s="119">
        <f>SUM(S23:S24)</f>
        <v>28</v>
      </c>
      <c r="T25" s="120">
        <f>SUM(T20:T24)/2</f>
        <v>0</v>
      </c>
    </row>
    <row r="26" spans="2:21" ht="6.75" customHeight="1" x14ac:dyDescent="0.35"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</row>
    <row r="27" spans="2:21" x14ac:dyDescent="0.35">
      <c r="B27" s="146" t="s">
        <v>85</v>
      </c>
      <c r="C27" s="141" t="s">
        <v>23</v>
      </c>
      <c r="D27" s="141"/>
      <c r="E27" s="141"/>
      <c r="F27" s="141"/>
      <c r="G27" s="141"/>
      <c r="H27" s="141"/>
      <c r="I27" s="141"/>
      <c r="J27" s="107"/>
      <c r="K27" s="138" t="s">
        <v>21</v>
      </c>
      <c r="L27" s="139"/>
      <c r="M27" s="139"/>
      <c r="N27" s="139"/>
      <c r="O27" s="140"/>
      <c r="P27" s="107"/>
      <c r="Q27" s="137" t="s">
        <v>22</v>
      </c>
      <c r="R27" s="137"/>
      <c r="S27" s="137"/>
      <c r="T27" s="137"/>
    </row>
    <row r="28" spans="2:21" x14ac:dyDescent="0.35">
      <c r="B28" s="147"/>
      <c r="C28" s="112" t="s">
        <v>12</v>
      </c>
      <c r="D28" s="112" t="s">
        <v>6</v>
      </c>
      <c r="E28" s="112" t="s">
        <v>5</v>
      </c>
      <c r="F28" s="112" t="s">
        <v>14</v>
      </c>
      <c r="G28" s="112" t="s">
        <v>10</v>
      </c>
      <c r="H28" s="112" t="s">
        <v>15</v>
      </c>
      <c r="I28" s="112" t="s">
        <v>16</v>
      </c>
      <c r="J28" s="113"/>
      <c r="K28" s="112" t="s">
        <v>5</v>
      </c>
      <c r="L28" s="112" t="s">
        <v>9</v>
      </c>
      <c r="M28" s="112" t="s">
        <v>10</v>
      </c>
      <c r="N28" s="112" t="s">
        <v>15</v>
      </c>
      <c r="O28" s="112" t="s">
        <v>16</v>
      </c>
      <c r="P28" s="113"/>
      <c r="Q28" s="112" t="s">
        <v>5</v>
      </c>
      <c r="R28" s="114" t="s">
        <v>10</v>
      </c>
      <c r="S28" s="114" t="s">
        <v>15</v>
      </c>
      <c r="T28" s="114" t="s">
        <v>16</v>
      </c>
    </row>
    <row r="29" spans="2:21" x14ac:dyDescent="0.35">
      <c r="B29" s="115" t="s">
        <v>29</v>
      </c>
      <c r="C29" s="116">
        <v>2</v>
      </c>
      <c r="D29" s="116">
        <v>155</v>
      </c>
      <c r="E29" s="116">
        <v>15</v>
      </c>
      <c r="F29" s="116">
        <v>315</v>
      </c>
      <c r="G29" s="116">
        <v>0</v>
      </c>
      <c r="H29" s="116">
        <v>0</v>
      </c>
      <c r="I29" s="129">
        <v>0</v>
      </c>
      <c r="J29" s="107"/>
      <c r="K29" s="130">
        <v>14</v>
      </c>
      <c r="L29" s="130">
        <v>61</v>
      </c>
      <c r="M29" s="130">
        <v>0</v>
      </c>
      <c r="N29" s="130">
        <v>0</v>
      </c>
      <c r="O29" s="129">
        <v>0</v>
      </c>
      <c r="P29" s="116"/>
      <c r="Q29" s="130">
        <v>13</v>
      </c>
      <c r="R29" s="130">
        <v>0</v>
      </c>
      <c r="S29" s="130">
        <v>0</v>
      </c>
      <c r="T29" s="129">
        <v>0</v>
      </c>
      <c r="U29" s="105"/>
    </row>
    <row r="30" spans="2:21" x14ac:dyDescent="0.35">
      <c r="B30" s="115" t="s">
        <v>30</v>
      </c>
      <c r="C30" s="116">
        <v>1</v>
      </c>
      <c r="D30" s="116">
        <v>20</v>
      </c>
      <c r="E30" s="116">
        <v>7</v>
      </c>
      <c r="F30" s="116">
        <v>66</v>
      </c>
      <c r="G30" s="116">
        <v>0</v>
      </c>
      <c r="H30" s="116">
        <v>0</v>
      </c>
      <c r="I30" s="117">
        <v>0</v>
      </c>
      <c r="J30" s="107"/>
      <c r="K30" s="116">
        <v>6</v>
      </c>
      <c r="L30" s="116">
        <v>21</v>
      </c>
      <c r="M30" s="116">
        <v>0</v>
      </c>
      <c r="N30" s="116">
        <v>0</v>
      </c>
      <c r="O30" s="117">
        <v>0</v>
      </c>
      <c r="P30" s="116"/>
      <c r="Q30" s="116">
        <v>3</v>
      </c>
      <c r="R30" s="116">
        <v>0</v>
      </c>
      <c r="S30" s="116">
        <v>0</v>
      </c>
      <c r="T30" s="117">
        <v>0</v>
      </c>
      <c r="U30" s="105"/>
    </row>
    <row r="31" spans="2:21" x14ac:dyDescent="0.35">
      <c r="B31" s="115" t="s">
        <v>31</v>
      </c>
      <c r="C31" s="116">
        <v>1</v>
      </c>
      <c r="D31" s="116">
        <v>53</v>
      </c>
      <c r="E31" s="116">
        <v>8</v>
      </c>
      <c r="F31" s="116">
        <v>72</v>
      </c>
      <c r="G31" s="116">
        <v>1</v>
      </c>
      <c r="H31" s="116">
        <v>22</v>
      </c>
      <c r="I31" s="117">
        <v>0.6</v>
      </c>
      <c r="J31" s="107"/>
      <c r="K31" s="116">
        <v>6</v>
      </c>
      <c r="L31" s="116">
        <v>19</v>
      </c>
      <c r="M31" s="116">
        <v>0</v>
      </c>
      <c r="N31" s="116">
        <v>0</v>
      </c>
      <c r="O31" s="117">
        <v>0</v>
      </c>
      <c r="P31" s="116"/>
      <c r="Q31" s="116">
        <v>5</v>
      </c>
      <c r="R31" s="116">
        <v>0</v>
      </c>
      <c r="S31" s="116">
        <v>0</v>
      </c>
      <c r="T31" s="117">
        <v>0</v>
      </c>
      <c r="U31" s="105"/>
    </row>
    <row r="32" spans="2:21" x14ac:dyDescent="0.35">
      <c r="B32" s="118" t="s">
        <v>84</v>
      </c>
      <c r="C32" s="119">
        <f t="shared" ref="C32:H32" si="3">SUM(C29:C31)</f>
        <v>4</v>
      </c>
      <c r="D32" s="119">
        <f t="shared" si="3"/>
        <v>228</v>
      </c>
      <c r="E32" s="119">
        <f t="shared" si="3"/>
        <v>30</v>
      </c>
      <c r="F32" s="119">
        <f t="shared" si="3"/>
        <v>453</v>
      </c>
      <c r="G32" s="119">
        <f t="shared" si="3"/>
        <v>1</v>
      </c>
      <c r="H32" s="119">
        <f t="shared" si="3"/>
        <v>22</v>
      </c>
      <c r="I32" s="120">
        <f>SUM(I31)</f>
        <v>0.6</v>
      </c>
      <c r="J32" s="107"/>
      <c r="K32" s="119">
        <f>SUM(K29:K31)</f>
        <v>26</v>
      </c>
      <c r="L32" s="119">
        <f>SUM(L29:L31)</f>
        <v>101</v>
      </c>
      <c r="M32" s="119">
        <f>SUM(M29:M31)</f>
        <v>0</v>
      </c>
      <c r="N32" s="119">
        <f>SUM(N29:N31)</f>
        <v>0</v>
      </c>
      <c r="O32" s="120">
        <f>SUM(O29:O31)/3</f>
        <v>0</v>
      </c>
      <c r="P32" s="107"/>
      <c r="Q32" s="119">
        <f>SUM(Q29:Q31)</f>
        <v>21</v>
      </c>
      <c r="R32" s="119">
        <f>SUM(R29:R31)</f>
        <v>0</v>
      </c>
      <c r="S32" s="119">
        <f>SUM(S29:S31)</f>
        <v>0</v>
      </c>
      <c r="T32" s="120">
        <f>SUM(T29:T31)/3</f>
        <v>0</v>
      </c>
    </row>
    <row r="33" spans="2:21" ht="7.5" customHeight="1" x14ac:dyDescent="0.35"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</row>
    <row r="34" spans="2:21" ht="15" customHeight="1" x14ac:dyDescent="0.35">
      <c r="B34" s="146" t="s">
        <v>66</v>
      </c>
      <c r="C34" s="141" t="s">
        <v>23</v>
      </c>
      <c r="D34" s="141"/>
      <c r="E34" s="141"/>
      <c r="F34" s="141"/>
      <c r="G34" s="141"/>
      <c r="H34" s="141"/>
      <c r="I34" s="141"/>
      <c r="J34" s="107"/>
      <c r="K34" s="138" t="s">
        <v>21</v>
      </c>
      <c r="L34" s="139"/>
      <c r="M34" s="139"/>
      <c r="N34" s="139"/>
      <c r="O34" s="140"/>
      <c r="P34" s="107"/>
      <c r="Q34" s="137" t="s">
        <v>22</v>
      </c>
      <c r="R34" s="137"/>
      <c r="S34" s="137"/>
      <c r="T34" s="137"/>
    </row>
    <row r="35" spans="2:21" ht="15" customHeight="1" x14ac:dyDescent="0.35">
      <c r="B35" s="147"/>
      <c r="C35" s="112" t="s">
        <v>12</v>
      </c>
      <c r="D35" s="112" t="s">
        <v>6</v>
      </c>
      <c r="E35" s="112" t="s">
        <v>5</v>
      </c>
      <c r="F35" s="112" t="s">
        <v>14</v>
      </c>
      <c r="G35" s="112" t="s">
        <v>10</v>
      </c>
      <c r="H35" s="112" t="s">
        <v>15</v>
      </c>
      <c r="I35" s="112" t="s">
        <v>16</v>
      </c>
      <c r="J35" s="113"/>
      <c r="K35" s="112" t="s">
        <v>5</v>
      </c>
      <c r="L35" s="112" t="s">
        <v>9</v>
      </c>
      <c r="M35" s="112" t="s">
        <v>10</v>
      </c>
      <c r="N35" s="112" t="s">
        <v>15</v>
      </c>
      <c r="O35" s="112" t="s">
        <v>16</v>
      </c>
      <c r="P35" s="113"/>
      <c r="Q35" s="112" t="s">
        <v>5</v>
      </c>
      <c r="R35" s="114" t="s">
        <v>10</v>
      </c>
      <c r="S35" s="114" t="s">
        <v>15</v>
      </c>
      <c r="T35" s="114" t="s">
        <v>16</v>
      </c>
    </row>
    <row r="36" spans="2:21" x14ac:dyDescent="0.35">
      <c r="B36" s="115" t="s">
        <v>33</v>
      </c>
      <c r="C36" s="116">
        <v>1</v>
      </c>
      <c r="D36" s="116">
        <v>264</v>
      </c>
      <c r="E36" s="116">
        <v>41</v>
      </c>
      <c r="F36" s="116">
        <v>834</v>
      </c>
      <c r="G36" s="116">
        <v>25</v>
      </c>
      <c r="H36" s="116">
        <v>572</v>
      </c>
      <c r="I36" s="117">
        <v>0.6</v>
      </c>
      <c r="J36" s="107"/>
      <c r="K36" s="116">
        <v>40</v>
      </c>
      <c r="L36" s="116">
        <v>191</v>
      </c>
      <c r="M36" s="116">
        <v>2</v>
      </c>
      <c r="N36" s="116">
        <v>35</v>
      </c>
      <c r="O36" s="117">
        <v>0.47810000000000002</v>
      </c>
      <c r="P36" s="107"/>
      <c r="Q36" s="116">
        <v>39</v>
      </c>
      <c r="R36" s="116">
        <v>1</v>
      </c>
      <c r="S36" s="116">
        <v>25</v>
      </c>
      <c r="T36" s="117">
        <v>0.33</v>
      </c>
      <c r="U36" s="105"/>
    </row>
    <row r="37" spans="2:21" x14ac:dyDescent="0.35">
      <c r="B37" s="115" t="s">
        <v>34</v>
      </c>
      <c r="C37" s="116">
        <v>1</v>
      </c>
      <c r="D37" s="116">
        <v>151</v>
      </c>
      <c r="E37" s="116">
        <v>14</v>
      </c>
      <c r="F37" s="116">
        <v>265</v>
      </c>
      <c r="G37" s="116">
        <v>3</v>
      </c>
      <c r="H37" s="116">
        <v>46</v>
      </c>
      <c r="I37" s="117">
        <v>0.45</v>
      </c>
      <c r="J37" s="107"/>
      <c r="K37" s="116">
        <v>14</v>
      </c>
      <c r="L37" s="116">
        <v>44</v>
      </c>
      <c r="M37" s="116">
        <v>1</v>
      </c>
      <c r="N37" s="116">
        <v>18</v>
      </c>
      <c r="O37" s="117">
        <v>0.43</v>
      </c>
      <c r="P37" s="107"/>
      <c r="Q37" s="116">
        <v>13</v>
      </c>
      <c r="R37" s="116">
        <v>0</v>
      </c>
      <c r="S37" s="116">
        <v>0</v>
      </c>
      <c r="T37" s="117">
        <v>0</v>
      </c>
      <c r="U37" s="105"/>
    </row>
    <row r="38" spans="2:21" x14ac:dyDescent="0.35">
      <c r="B38" s="115" t="s">
        <v>35</v>
      </c>
      <c r="C38" s="116">
        <v>1</v>
      </c>
      <c r="D38" s="116">
        <v>85</v>
      </c>
      <c r="E38" s="116">
        <v>15</v>
      </c>
      <c r="F38" s="116">
        <v>178</v>
      </c>
      <c r="G38" s="116">
        <v>0</v>
      </c>
      <c r="H38" s="116">
        <v>0</v>
      </c>
      <c r="I38" s="117">
        <v>0</v>
      </c>
      <c r="J38" s="107"/>
      <c r="K38" s="116">
        <v>12</v>
      </c>
      <c r="L38" s="116">
        <v>46</v>
      </c>
      <c r="M38" s="116">
        <v>0</v>
      </c>
      <c r="N38" s="116">
        <v>0</v>
      </c>
      <c r="O38" s="117">
        <v>0</v>
      </c>
      <c r="P38" s="107"/>
      <c r="Q38" s="116">
        <v>12</v>
      </c>
      <c r="R38" s="116">
        <v>0</v>
      </c>
      <c r="S38" s="116">
        <v>0</v>
      </c>
      <c r="T38" s="117">
        <v>0</v>
      </c>
      <c r="U38" s="105"/>
    </row>
    <row r="39" spans="2:21" x14ac:dyDescent="0.35">
      <c r="B39" s="115" t="s">
        <v>36</v>
      </c>
      <c r="C39" s="116">
        <v>1</v>
      </c>
      <c r="D39" s="116">
        <v>45</v>
      </c>
      <c r="E39" s="116">
        <v>4</v>
      </c>
      <c r="F39" s="116">
        <v>50</v>
      </c>
      <c r="G39" s="116">
        <v>0</v>
      </c>
      <c r="H39" s="116">
        <v>0</v>
      </c>
      <c r="I39" s="117">
        <v>0</v>
      </c>
      <c r="J39" s="107"/>
      <c r="K39" s="116">
        <v>3</v>
      </c>
      <c r="L39" s="116">
        <v>12</v>
      </c>
      <c r="M39" s="116">
        <v>0</v>
      </c>
      <c r="N39" s="116">
        <v>0</v>
      </c>
      <c r="O39" s="117">
        <v>0</v>
      </c>
      <c r="P39" s="107"/>
      <c r="Q39" s="116">
        <v>3</v>
      </c>
      <c r="R39" s="116">
        <v>0</v>
      </c>
      <c r="S39" s="116">
        <v>0</v>
      </c>
      <c r="T39" s="117">
        <v>0</v>
      </c>
      <c r="U39" s="105"/>
    </row>
    <row r="40" spans="2:21" x14ac:dyDescent="0.35">
      <c r="B40" s="118" t="s">
        <v>84</v>
      </c>
      <c r="C40" s="119">
        <f t="shared" ref="C40:H40" si="4">SUM(C36:C39)</f>
        <v>4</v>
      </c>
      <c r="D40" s="119">
        <f t="shared" si="4"/>
        <v>545</v>
      </c>
      <c r="E40" s="119">
        <f t="shared" si="4"/>
        <v>74</v>
      </c>
      <c r="F40" s="119">
        <f t="shared" si="4"/>
        <v>1327</v>
      </c>
      <c r="G40" s="119">
        <f t="shared" si="4"/>
        <v>28</v>
      </c>
      <c r="H40" s="119">
        <f t="shared" si="4"/>
        <v>618</v>
      </c>
      <c r="I40" s="120">
        <f>SUM(I36:I39)/2</f>
        <v>0.52500000000000002</v>
      </c>
      <c r="J40" s="107"/>
      <c r="K40" s="119">
        <f>SUM(K36:K39)</f>
        <v>69</v>
      </c>
      <c r="L40" s="119">
        <f>SUM(L36:L39)</f>
        <v>293</v>
      </c>
      <c r="M40" s="119">
        <f>SUM(M36:M39)</f>
        <v>3</v>
      </c>
      <c r="N40" s="119">
        <f>SUM(N36:N39)</f>
        <v>53</v>
      </c>
      <c r="O40" s="120">
        <f>SUM(O36:O39)/2</f>
        <v>0.45405000000000001</v>
      </c>
      <c r="P40" s="107"/>
      <c r="Q40" s="119">
        <f>SUM(Q36:Q39)</f>
        <v>67</v>
      </c>
      <c r="R40" s="119">
        <f>SUM(R36:R39)</f>
        <v>1</v>
      </c>
      <c r="S40" s="119">
        <f>SUM(S36:S39)</f>
        <v>25</v>
      </c>
      <c r="T40" s="120">
        <f>SUM(T36:T39)</f>
        <v>0.33</v>
      </c>
    </row>
    <row r="41" spans="2:21" ht="7.5" customHeight="1" x14ac:dyDescent="0.3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</row>
    <row r="42" spans="2:21" ht="15.75" customHeight="1" x14ac:dyDescent="0.35">
      <c r="B42" s="144" t="s">
        <v>37</v>
      </c>
      <c r="C42" s="141" t="s">
        <v>23</v>
      </c>
      <c r="D42" s="141"/>
      <c r="E42" s="141"/>
      <c r="F42" s="141"/>
      <c r="G42" s="141"/>
      <c r="H42" s="141"/>
      <c r="I42" s="141"/>
      <c r="J42" s="107"/>
      <c r="K42" s="138" t="s">
        <v>21</v>
      </c>
      <c r="L42" s="139"/>
      <c r="M42" s="139"/>
      <c r="N42" s="139"/>
      <c r="O42" s="140"/>
      <c r="P42" s="107"/>
      <c r="Q42" s="137" t="s">
        <v>22</v>
      </c>
      <c r="R42" s="137"/>
      <c r="S42" s="137"/>
      <c r="T42" s="137"/>
    </row>
    <row r="43" spans="2:21" x14ac:dyDescent="0.35">
      <c r="B43" s="145"/>
      <c r="C43" s="112" t="s">
        <v>12</v>
      </c>
      <c r="D43" s="112" t="s">
        <v>6</v>
      </c>
      <c r="E43" s="112" t="s">
        <v>5</v>
      </c>
      <c r="F43" s="112" t="s">
        <v>14</v>
      </c>
      <c r="G43" s="112" t="s">
        <v>10</v>
      </c>
      <c r="H43" s="112" t="s">
        <v>15</v>
      </c>
      <c r="I43" s="112" t="s">
        <v>16</v>
      </c>
      <c r="J43" s="113"/>
      <c r="K43" s="112" t="s">
        <v>5</v>
      </c>
      <c r="L43" s="112" t="s">
        <v>9</v>
      </c>
      <c r="M43" s="112" t="s">
        <v>10</v>
      </c>
      <c r="N43" s="112" t="s">
        <v>15</v>
      </c>
      <c r="O43" s="112" t="s">
        <v>16</v>
      </c>
      <c r="P43" s="113"/>
      <c r="Q43" s="112" t="s">
        <v>5</v>
      </c>
      <c r="R43" s="114" t="s">
        <v>10</v>
      </c>
      <c r="S43" s="114" t="s">
        <v>15</v>
      </c>
      <c r="T43" s="114" t="s">
        <v>16</v>
      </c>
    </row>
    <row r="44" spans="2:21" x14ac:dyDescent="0.35">
      <c r="B44" s="121" t="s">
        <v>39</v>
      </c>
      <c r="C44" s="122">
        <f t="shared" ref="C44:H44" si="5">C39+C38+C37+C36+C31+C30+C29+C24+C23+C18+C17+C16+C15+C14+C9+C8+C7+C6</f>
        <v>27</v>
      </c>
      <c r="D44" s="122">
        <f t="shared" si="5"/>
        <v>2468</v>
      </c>
      <c r="E44" s="122">
        <f t="shared" si="5"/>
        <v>264</v>
      </c>
      <c r="F44" s="122">
        <f t="shared" si="5"/>
        <v>4892</v>
      </c>
      <c r="G44" s="122">
        <f t="shared" si="5"/>
        <v>49</v>
      </c>
      <c r="H44" s="122">
        <f t="shared" si="5"/>
        <v>1141</v>
      </c>
      <c r="I44" s="123">
        <f>SUM(I10,I19,I25,I32,I40)/5</f>
        <v>0.50244500000000003</v>
      </c>
      <c r="J44" s="124"/>
      <c r="K44" s="122">
        <f>K39+K38+K37+K36+K31+K30+K29+K24+K23+K18+K17+K16+K15+K14+K9+K8+K7+K6</f>
        <v>247</v>
      </c>
      <c r="L44" s="122">
        <f>L39+L38+L37+L36+L31+L30+L29+L24+L23+L18+L17+L16+L15+L14+L9+L8+L7+L6</f>
        <v>1009</v>
      </c>
      <c r="M44" s="122">
        <f>M39+M38+M37+M36+M31+M30+M29+M24+M23+M18+M17+M16+M15+M14+M9+M8+M7+M6</f>
        <v>14</v>
      </c>
      <c r="N44" s="122">
        <f>N39+N38+N37+N36+N31+N30+N29+N24+N23+N18+N17+N16+N15+N14+N9+N8+N7+N6</f>
        <v>359</v>
      </c>
      <c r="O44" s="123">
        <f>SUM(O10,O19,O25,O32,O40)/5</f>
        <v>0.36036333333333337</v>
      </c>
      <c r="P44" s="124"/>
      <c r="Q44" s="122">
        <f>Q39+Q38+Q37+Q36+Q31+Q30+Q29+Q24+Q23+Q18+Q17+Q16+Q15+Q14+Q9+Q8+Q7+Q6</f>
        <v>216</v>
      </c>
      <c r="R44" s="122">
        <f>R39+R38+R37+R36+R31+R30+R29+R24+R23+R18+R17+R16+R15+R14+R9+R8+R7+R6</f>
        <v>3</v>
      </c>
      <c r="S44" s="122">
        <f>S39+S38+S37+S36+S31+S30+S29+S24+S23+S18+S17+S16+S15+S14+S9+S8+S7+S6</f>
        <v>83</v>
      </c>
      <c r="T44" s="123">
        <f>SUM(T10,T19,T25,T32,T40)/5</f>
        <v>0.26200000000000001</v>
      </c>
    </row>
    <row r="45" spans="2:21" x14ac:dyDescent="0.35">
      <c r="N45" s="100"/>
    </row>
    <row r="46" spans="2:21" x14ac:dyDescent="0.35">
      <c r="E46" s="51"/>
    </row>
    <row r="47" spans="2:21" x14ac:dyDescent="0.35">
      <c r="E47" s="51"/>
      <c r="N47" s="100"/>
    </row>
  </sheetData>
  <sheetProtection algorithmName="SHA-512" hashValue="Eo9fOvZfqX8H2A9apQfBIbgUsieVrXCs8Ld8jwcLhldqiZmb+WaPZPdfAvHV3poyy0yXzf0Ejxaqv9Dbds9kVg==" saltValue="u6R0ALrCEREFLlnzlqJLyQ==" spinCount="100000" sheet="1" objects="1" scenarios="1"/>
  <mergeCells count="25">
    <mergeCell ref="B1:T1"/>
    <mergeCell ref="B2:T2"/>
    <mergeCell ref="B42:B43"/>
    <mergeCell ref="B34:B35"/>
    <mergeCell ref="B27:B28"/>
    <mergeCell ref="B21:B22"/>
    <mergeCell ref="B12:B13"/>
    <mergeCell ref="B4:B5"/>
    <mergeCell ref="C34:I34"/>
    <mergeCell ref="Q12:T12"/>
    <mergeCell ref="Q21:T21"/>
    <mergeCell ref="Q27:T27"/>
    <mergeCell ref="Q34:T34"/>
    <mergeCell ref="K12:O12"/>
    <mergeCell ref="K21:O21"/>
    <mergeCell ref="K27:O27"/>
    <mergeCell ref="Q42:T42"/>
    <mergeCell ref="K4:O4"/>
    <mergeCell ref="C4:I4"/>
    <mergeCell ref="C12:I12"/>
    <mergeCell ref="C21:I21"/>
    <mergeCell ref="C27:I27"/>
    <mergeCell ref="C42:I42"/>
    <mergeCell ref="K42:O42"/>
    <mergeCell ref="K34:O34"/>
  </mergeCells>
  <printOptions horizontalCentered="1"/>
  <pageMargins left="0.23622047244094491" right="0.23622047244094491" top="0.35433070866141736" bottom="0.15748031496062992" header="0.31496062992125984" footer="0.31496062992125984"/>
  <pageSetup paperSize="9" scale="9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29"/>
  <sheetViews>
    <sheetView showGridLines="0" topLeftCell="A16" workbookViewId="0">
      <selection activeCell="G12" sqref="G12"/>
    </sheetView>
  </sheetViews>
  <sheetFormatPr defaultRowHeight="14.5" x14ac:dyDescent="0.35"/>
  <cols>
    <col min="1" max="1" width="2.81640625" customWidth="1"/>
    <col min="2" max="2" width="28.26953125" customWidth="1"/>
    <col min="3" max="3" width="25" customWidth="1"/>
    <col min="4" max="4" width="24.1796875" customWidth="1"/>
    <col min="5" max="5" width="24.81640625" customWidth="1"/>
  </cols>
  <sheetData>
    <row r="1" spans="1:8" ht="4.5" customHeight="1" thickBot="1" x14ac:dyDescent="0.4"/>
    <row r="2" spans="1:8" ht="23.5" x14ac:dyDescent="0.55000000000000004">
      <c r="B2" s="148" t="s">
        <v>71</v>
      </c>
      <c r="C2" s="149"/>
      <c r="D2" s="149"/>
      <c r="E2" s="150"/>
    </row>
    <row r="3" spans="1:8" ht="3.75" customHeight="1" x14ac:dyDescent="0.55000000000000004">
      <c r="B3" s="55"/>
      <c r="C3" s="23"/>
      <c r="D3" s="23"/>
      <c r="E3" s="24"/>
    </row>
    <row r="4" spans="1:8" ht="23.5" x14ac:dyDescent="0.55000000000000004">
      <c r="B4" s="158" t="s">
        <v>70</v>
      </c>
      <c r="C4" s="159"/>
      <c r="D4" s="159"/>
      <c r="E4" s="160"/>
    </row>
    <row r="5" spans="1:8" ht="3" customHeight="1" x14ac:dyDescent="0.55000000000000004">
      <c r="B5" s="55"/>
      <c r="C5" s="23"/>
      <c r="D5" s="23"/>
      <c r="E5" s="24"/>
    </row>
    <row r="6" spans="1:8" ht="23.5" x14ac:dyDescent="0.55000000000000004">
      <c r="B6" s="158" t="s">
        <v>92</v>
      </c>
      <c r="C6" s="159"/>
      <c r="D6" s="159"/>
      <c r="E6" s="160"/>
    </row>
    <row r="7" spans="1:8" ht="5.25" customHeight="1" thickBot="1" x14ac:dyDescent="0.6">
      <c r="A7" s="23"/>
      <c r="B7" s="52"/>
      <c r="C7" s="53"/>
      <c r="D7" s="53"/>
      <c r="E7" s="54"/>
    </row>
    <row r="8" spans="1:8" ht="15" thickBot="1" x14ac:dyDescent="0.4"/>
    <row r="9" spans="1:8" ht="21" customHeight="1" x14ac:dyDescent="0.45">
      <c r="B9" s="151" t="s">
        <v>55</v>
      </c>
      <c r="C9" s="25" t="s">
        <v>56</v>
      </c>
      <c r="D9" s="26" t="s">
        <v>57</v>
      </c>
      <c r="E9" s="27" t="s">
        <v>56</v>
      </c>
    </row>
    <row r="10" spans="1:8" ht="19" thickBot="1" x14ac:dyDescent="0.5">
      <c r="B10" s="152"/>
      <c r="C10" s="28" t="s">
        <v>93</v>
      </c>
      <c r="D10" s="29" t="s">
        <v>94</v>
      </c>
      <c r="E10" s="30" t="s">
        <v>97</v>
      </c>
    </row>
    <row r="11" spans="1:8" ht="21.5" thickBot="1" x14ac:dyDescent="0.55000000000000004">
      <c r="B11" s="31" t="s">
        <v>58</v>
      </c>
      <c r="C11" s="32">
        <v>112089</v>
      </c>
      <c r="D11" s="32">
        <f>'Realizado 2020'!G44</f>
        <v>49</v>
      </c>
      <c r="E11" s="32">
        <f>C11+D11</f>
        <v>112138</v>
      </c>
    </row>
    <row r="12" spans="1:8" ht="21.5" thickBot="1" x14ac:dyDescent="0.55000000000000004">
      <c r="B12" s="31" t="s">
        <v>59</v>
      </c>
      <c r="C12" s="32">
        <v>3419427</v>
      </c>
      <c r="D12" s="32">
        <f>'Realizado 2020'!H44</f>
        <v>1141</v>
      </c>
      <c r="E12" s="32">
        <f>C12+D12</f>
        <v>3420568</v>
      </c>
      <c r="F12" s="6"/>
      <c r="G12" s="6"/>
      <c r="H12" s="6"/>
    </row>
    <row r="13" spans="1:8" ht="17.25" customHeight="1" x14ac:dyDescent="0.5">
      <c r="B13" s="33"/>
      <c r="C13" s="34"/>
      <c r="D13" s="34"/>
      <c r="E13" s="34"/>
    </row>
    <row r="14" spans="1:8" ht="11.25" customHeight="1" thickBot="1" x14ac:dyDescent="0.55000000000000004">
      <c r="B14" s="33"/>
      <c r="C14" s="33"/>
      <c r="D14" s="33"/>
      <c r="E14" s="33"/>
    </row>
    <row r="15" spans="1:8" ht="21" customHeight="1" x14ac:dyDescent="0.45">
      <c r="B15" s="153" t="s">
        <v>60</v>
      </c>
      <c r="C15" s="35" t="s">
        <v>56</v>
      </c>
      <c r="D15" s="36" t="s">
        <v>57</v>
      </c>
      <c r="E15" s="37" t="s">
        <v>56</v>
      </c>
    </row>
    <row r="16" spans="1:8" ht="19" thickBot="1" x14ac:dyDescent="0.5">
      <c r="B16" s="154"/>
      <c r="C16" s="38" t="s">
        <v>95</v>
      </c>
      <c r="D16" s="39" t="s">
        <v>94</v>
      </c>
      <c r="E16" s="40" t="s">
        <v>96</v>
      </c>
    </row>
    <row r="17" spans="2:5" ht="21.5" thickBot="1" x14ac:dyDescent="0.55000000000000004">
      <c r="B17" s="41" t="s">
        <v>58</v>
      </c>
      <c r="C17" s="42">
        <v>19907</v>
      </c>
      <c r="D17" s="42">
        <f>'Realizado 2020'!M44</f>
        <v>14</v>
      </c>
      <c r="E17" s="42">
        <f>C17+D17</f>
        <v>19921</v>
      </c>
    </row>
    <row r="18" spans="2:5" ht="21.5" thickBot="1" x14ac:dyDescent="0.55000000000000004">
      <c r="B18" s="41" t="s">
        <v>59</v>
      </c>
      <c r="C18" s="42">
        <v>647368</v>
      </c>
      <c r="D18" s="42">
        <f>'Realizado 2020'!N44</f>
        <v>359</v>
      </c>
      <c r="E18" s="42">
        <f>C18+D18</f>
        <v>647727</v>
      </c>
    </row>
    <row r="19" spans="2:5" ht="12.75" customHeight="1" x14ac:dyDescent="0.5">
      <c r="B19" s="33"/>
      <c r="C19" s="34"/>
      <c r="D19" s="34"/>
      <c r="E19" s="34"/>
    </row>
    <row r="20" spans="2:5" ht="13.5" customHeight="1" thickBot="1" x14ac:dyDescent="0.55000000000000004">
      <c r="B20" s="33"/>
      <c r="C20" s="33"/>
      <c r="D20" s="33"/>
      <c r="E20" s="33"/>
    </row>
    <row r="21" spans="2:5" ht="21" customHeight="1" x14ac:dyDescent="0.45">
      <c r="B21" s="156" t="s">
        <v>61</v>
      </c>
      <c r="C21" s="43" t="s">
        <v>56</v>
      </c>
      <c r="D21" s="44" t="s">
        <v>57</v>
      </c>
      <c r="E21" s="45" t="s">
        <v>56</v>
      </c>
    </row>
    <row r="22" spans="2:5" ht="19" thickBot="1" x14ac:dyDescent="0.5">
      <c r="B22" s="157"/>
      <c r="C22" s="46" t="s">
        <v>98</v>
      </c>
      <c r="D22" s="47" t="s">
        <v>94</v>
      </c>
      <c r="E22" s="48" t="s">
        <v>99</v>
      </c>
    </row>
    <row r="23" spans="2:5" ht="21.5" thickBot="1" x14ac:dyDescent="0.55000000000000004">
      <c r="B23" s="49" t="s">
        <v>58</v>
      </c>
      <c r="C23" s="50">
        <v>5275</v>
      </c>
      <c r="D23" s="50">
        <f>'Realizado 2020'!R44</f>
        <v>3</v>
      </c>
      <c r="E23" s="50">
        <f>C23+D23</f>
        <v>5278</v>
      </c>
    </row>
    <row r="24" spans="2:5" ht="21.5" thickBot="1" x14ac:dyDescent="0.55000000000000004">
      <c r="B24" s="49" t="s">
        <v>59</v>
      </c>
      <c r="C24" s="50">
        <v>175158</v>
      </c>
      <c r="D24" s="50">
        <f>'Realizado 2020'!S44</f>
        <v>83</v>
      </c>
      <c r="E24" s="50">
        <f>C24+D24</f>
        <v>175241</v>
      </c>
    </row>
    <row r="25" spans="2:5" ht="12.75" customHeight="1" x14ac:dyDescent="0.5">
      <c r="B25" s="33"/>
      <c r="C25" s="33"/>
      <c r="D25" s="33"/>
      <c r="E25" s="33"/>
    </row>
    <row r="26" spans="2:5" ht="8.25" customHeight="1" x14ac:dyDescent="0.35"/>
    <row r="27" spans="2:5" ht="8.25" customHeight="1" x14ac:dyDescent="0.35"/>
    <row r="28" spans="2:5" ht="18.5" x14ac:dyDescent="0.45">
      <c r="B28" s="155" t="s">
        <v>86</v>
      </c>
      <c r="C28" s="155"/>
      <c r="D28" s="155"/>
      <c r="E28" s="155"/>
    </row>
    <row r="29" spans="2:5" ht="18.5" x14ac:dyDescent="0.45">
      <c r="B29" s="155" t="s">
        <v>87</v>
      </c>
      <c r="C29" s="155"/>
      <c r="D29" s="155"/>
      <c r="E29" s="155"/>
    </row>
  </sheetData>
  <sheetProtection sheet="1" objects="1" scenarios="1"/>
  <mergeCells count="8">
    <mergeCell ref="B2:E2"/>
    <mergeCell ref="B9:B10"/>
    <mergeCell ref="B15:B16"/>
    <mergeCell ref="B28:E28"/>
    <mergeCell ref="B29:E29"/>
    <mergeCell ref="B21:B22"/>
    <mergeCell ref="B6:E6"/>
    <mergeCell ref="B4:E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AA34"/>
  <sheetViews>
    <sheetView showGridLines="0" topLeftCell="B16" workbookViewId="0">
      <selection activeCell="I22" sqref="I22"/>
    </sheetView>
  </sheetViews>
  <sheetFormatPr defaultRowHeight="14.5" x14ac:dyDescent="0.35"/>
  <cols>
    <col min="2" max="2" width="40.26953125" customWidth="1"/>
    <col min="3" max="3" width="13.81640625" customWidth="1"/>
    <col min="4" max="4" width="4.26953125" customWidth="1"/>
    <col min="5" max="5" width="46" customWidth="1"/>
    <col min="6" max="6" width="3" customWidth="1"/>
    <col min="7" max="7" width="12.81640625" bestFit="1" customWidth="1"/>
  </cols>
  <sheetData>
    <row r="1" spans="2:27" ht="15" thickBot="1" x14ac:dyDescent="0.4"/>
    <row r="2" spans="2:27" ht="18.5" x14ac:dyDescent="0.45">
      <c r="B2" s="163" t="s">
        <v>1</v>
      </c>
      <c r="C2" s="163"/>
      <c r="E2" s="167" t="s">
        <v>1</v>
      </c>
      <c r="F2" s="168"/>
      <c r="G2" s="169"/>
    </row>
    <row r="3" spans="2:27" ht="18.5" x14ac:dyDescent="0.45">
      <c r="B3" s="163" t="s">
        <v>72</v>
      </c>
      <c r="C3" s="163"/>
      <c r="E3" s="170" t="s">
        <v>72</v>
      </c>
      <c r="F3" s="163"/>
      <c r="G3" s="166"/>
    </row>
    <row r="4" spans="2:27" ht="7.5" customHeight="1" x14ac:dyDescent="0.45">
      <c r="B4" s="57"/>
      <c r="C4" s="57"/>
      <c r="E4" s="83"/>
      <c r="F4" s="163"/>
      <c r="G4" s="166"/>
    </row>
    <row r="5" spans="2:27" ht="19" thickBot="1" x14ac:dyDescent="0.5">
      <c r="B5" s="164" t="s">
        <v>90</v>
      </c>
      <c r="C5" s="164"/>
      <c r="E5" s="171" t="s">
        <v>91</v>
      </c>
      <c r="F5" s="172"/>
      <c r="G5" s="173"/>
    </row>
    <row r="6" spans="2:27" ht="15" thickBot="1" x14ac:dyDescent="0.4">
      <c r="B6" s="22"/>
      <c r="C6" s="22"/>
      <c r="D6" s="1"/>
      <c r="E6" s="1"/>
      <c r="F6" s="1"/>
      <c r="G6" s="1"/>
      <c r="H6" s="1"/>
      <c r="I6" s="1"/>
      <c r="J6" s="1"/>
      <c r="K6" s="1"/>
      <c r="L6" s="1"/>
      <c r="M6" s="1"/>
    </row>
    <row r="7" spans="2:27" ht="16" thickBot="1" x14ac:dyDescent="0.4">
      <c r="B7" s="161" t="s">
        <v>74</v>
      </c>
      <c r="C7" s="162"/>
      <c r="D7" s="2"/>
      <c r="E7" s="161" t="s">
        <v>74</v>
      </c>
      <c r="F7" s="165"/>
      <c r="G7" s="162"/>
      <c r="H7" s="10"/>
      <c r="I7" s="2"/>
      <c r="J7" s="2"/>
      <c r="K7" s="2"/>
      <c r="L7" s="2" t="s">
        <v>44</v>
      </c>
      <c r="M7" s="2" t="s">
        <v>0</v>
      </c>
      <c r="V7" t="s">
        <v>0</v>
      </c>
      <c r="W7" t="s">
        <v>0</v>
      </c>
    </row>
    <row r="8" spans="2:27" ht="16" thickBot="1" x14ac:dyDescent="0.4">
      <c r="B8" s="15" t="s">
        <v>4</v>
      </c>
      <c r="C8" s="16">
        <f>'Realizado 2020'!C44</f>
        <v>27</v>
      </c>
      <c r="D8" s="2"/>
      <c r="E8" s="60" t="s">
        <v>46</v>
      </c>
      <c r="F8" s="18" t="s">
        <v>0</v>
      </c>
      <c r="G8" s="61">
        <f>SUM('Previsão 2021'!C40)</f>
        <v>218</v>
      </c>
      <c r="H8" s="10"/>
      <c r="I8" s="2"/>
      <c r="J8" s="2"/>
      <c r="K8" s="2"/>
      <c r="L8" s="2" t="s">
        <v>0</v>
      </c>
      <c r="M8" s="2"/>
      <c r="Q8" t="s">
        <v>0</v>
      </c>
      <c r="U8" t="s">
        <v>0</v>
      </c>
      <c r="AA8" t="s">
        <v>0</v>
      </c>
    </row>
    <row r="9" spans="2:27" ht="16" thickBot="1" x14ac:dyDescent="0.4">
      <c r="B9" s="14" t="s">
        <v>40</v>
      </c>
      <c r="C9" s="58">
        <f>'Realizado 2020'!D44</f>
        <v>2468</v>
      </c>
      <c r="D9" s="2"/>
      <c r="E9" s="62" t="s">
        <v>45</v>
      </c>
      <c r="F9" s="19" t="s">
        <v>0</v>
      </c>
      <c r="G9" s="63">
        <f>SUM('Previsão 2021'!D40)</f>
        <v>1</v>
      </c>
      <c r="H9" s="10"/>
      <c r="I9" s="2"/>
      <c r="J9" s="2"/>
      <c r="K9" s="2"/>
      <c r="L9" s="2" t="s">
        <v>0</v>
      </c>
      <c r="M9" s="2"/>
      <c r="Q9" t="s">
        <v>0</v>
      </c>
      <c r="U9" t="s">
        <v>0</v>
      </c>
      <c r="AA9" t="s">
        <v>0</v>
      </c>
    </row>
    <row r="10" spans="2:27" ht="16" thickBot="1" x14ac:dyDescent="0.4">
      <c r="B10" s="17" t="s">
        <v>41</v>
      </c>
      <c r="C10" s="59">
        <f>'Realizado 2020'!E44</f>
        <v>264</v>
      </c>
      <c r="D10" s="2"/>
      <c r="E10" s="62" t="s">
        <v>48</v>
      </c>
      <c r="F10" s="19" t="s">
        <v>49</v>
      </c>
      <c r="G10" s="63">
        <f>SUM('Previsão 2021'!E40)</f>
        <v>344</v>
      </c>
      <c r="H10" s="10"/>
      <c r="I10" s="2"/>
      <c r="J10" s="2"/>
      <c r="K10" s="2"/>
      <c r="L10" s="2" t="s">
        <v>0</v>
      </c>
      <c r="M10" s="2"/>
      <c r="Q10" t="s">
        <v>0</v>
      </c>
      <c r="U10" t="s">
        <v>0</v>
      </c>
      <c r="AA10" t="s">
        <v>0</v>
      </c>
    </row>
    <row r="11" spans="2:27" ht="16" thickBot="1" x14ac:dyDescent="0.4">
      <c r="B11" s="14" t="s">
        <v>8</v>
      </c>
      <c r="C11" s="16">
        <f>'Realizado 2020'!F44</f>
        <v>4892</v>
      </c>
      <c r="D11" s="2"/>
      <c r="E11" s="62" t="s">
        <v>52</v>
      </c>
      <c r="F11" s="19" t="s">
        <v>0</v>
      </c>
      <c r="G11" s="63">
        <f>SUM('Previsão 2021'!F40)</f>
        <v>3037</v>
      </c>
      <c r="H11" s="10"/>
      <c r="I11" s="2"/>
      <c r="J11" s="2"/>
      <c r="K11" s="2"/>
      <c r="L11" s="2" t="s">
        <v>0</v>
      </c>
      <c r="M11" s="2"/>
      <c r="Q11" t="s">
        <v>0</v>
      </c>
      <c r="AA11" t="s">
        <v>0</v>
      </c>
    </row>
    <row r="12" spans="2:27" ht="16" thickBot="1" x14ac:dyDescent="0.4">
      <c r="B12" s="14" t="s">
        <v>10</v>
      </c>
      <c r="C12" s="16">
        <f>'Realizado 2020'!G44</f>
        <v>49</v>
      </c>
      <c r="D12" s="2"/>
      <c r="E12" s="64" t="s">
        <v>53</v>
      </c>
      <c r="F12" s="65" t="s">
        <v>0</v>
      </c>
      <c r="G12" s="66">
        <f>SUM('Previsão 2021'!G40)</f>
        <v>68643</v>
      </c>
      <c r="H12" s="10"/>
      <c r="I12" s="2"/>
      <c r="J12" s="2"/>
      <c r="K12" s="2"/>
      <c r="L12" s="2"/>
      <c r="M12" s="2"/>
    </row>
    <row r="13" spans="2:27" ht="16" thickBot="1" x14ac:dyDescent="0.4">
      <c r="B13" s="14" t="s">
        <v>11</v>
      </c>
      <c r="C13" s="16">
        <f>'Realizado 2020'!H44</f>
        <v>1141</v>
      </c>
      <c r="D13" s="2"/>
      <c r="E13" s="8"/>
      <c r="F13" s="8"/>
      <c r="G13" s="11"/>
      <c r="H13" s="10"/>
      <c r="I13" s="2"/>
      <c r="J13" s="2"/>
      <c r="K13" s="2"/>
      <c r="L13" s="2"/>
      <c r="M13" s="2"/>
    </row>
    <row r="14" spans="2:27" ht="16" thickBot="1" x14ac:dyDescent="0.4">
      <c r="B14" s="14" t="s">
        <v>43</v>
      </c>
      <c r="C14" s="136">
        <f>'Realizado 2020'!I44</f>
        <v>0.50244500000000003</v>
      </c>
      <c r="D14" s="2"/>
      <c r="E14" s="8"/>
      <c r="F14" s="8"/>
      <c r="G14" s="11"/>
      <c r="H14" s="10"/>
      <c r="I14" s="2"/>
      <c r="J14" s="2"/>
      <c r="K14" s="2"/>
      <c r="L14" s="2"/>
      <c r="M14" s="2"/>
    </row>
    <row r="15" spans="2:27" ht="4.5" customHeight="1" x14ac:dyDescent="0.35">
      <c r="E15" s="9"/>
      <c r="F15" s="9"/>
      <c r="G15" s="12"/>
      <c r="H15" s="13"/>
      <c r="I15" s="2"/>
      <c r="J15" s="2"/>
      <c r="K15" s="2"/>
      <c r="L15" s="2"/>
      <c r="M15" s="2"/>
    </row>
    <row r="16" spans="2:27" ht="15" thickBot="1" x14ac:dyDescent="0.4">
      <c r="E16" s="9"/>
      <c r="F16" s="9"/>
      <c r="G16" s="12"/>
      <c r="H16" s="13"/>
    </row>
    <row r="17" spans="2:8" ht="16" thickBot="1" x14ac:dyDescent="0.4">
      <c r="B17" s="161" t="s">
        <v>2</v>
      </c>
      <c r="C17" s="162"/>
      <c r="E17" s="161" t="s">
        <v>2</v>
      </c>
      <c r="F17" s="165"/>
      <c r="G17" s="162"/>
      <c r="H17" s="13"/>
    </row>
    <row r="18" spans="2:8" ht="16" thickBot="1" x14ac:dyDescent="0.4">
      <c r="B18" s="14" t="s">
        <v>7</v>
      </c>
      <c r="C18" s="16">
        <f>'Realizado 2020'!K44</f>
        <v>247</v>
      </c>
      <c r="E18" s="62" t="s">
        <v>45</v>
      </c>
      <c r="F18" s="20"/>
      <c r="G18" s="67">
        <f>SUM('Previsão 2021'!I40)</f>
        <v>3</v>
      </c>
      <c r="H18" s="13"/>
    </row>
    <row r="19" spans="2:8" ht="16" thickBot="1" x14ac:dyDescent="0.4">
      <c r="B19" s="56" t="s">
        <v>9</v>
      </c>
      <c r="C19" s="16">
        <f>'Realizado 2020'!L44</f>
        <v>1009</v>
      </c>
      <c r="E19" s="62" t="s">
        <v>47</v>
      </c>
      <c r="F19" s="20"/>
      <c r="G19" s="67">
        <f>SUM('Previsão 2021'!J40)</f>
        <v>66</v>
      </c>
      <c r="H19" s="13"/>
    </row>
    <row r="20" spans="2:8" ht="16" thickBot="1" x14ac:dyDescent="0.4">
      <c r="B20" s="14" t="s">
        <v>10</v>
      </c>
      <c r="C20" s="16">
        <f>'Realizado 2020'!M44</f>
        <v>14</v>
      </c>
      <c r="E20" s="62" t="s">
        <v>50</v>
      </c>
      <c r="F20" s="20"/>
      <c r="G20" s="67">
        <f>SUM('Previsão 2021'!K40)</f>
        <v>754</v>
      </c>
      <c r="H20" s="13"/>
    </row>
    <row r="21" spans="2:8" ht="16" thickBot="1" x14ac:dyDescent="0.4">
      <c r="B21" s="17" t="s">
        <v>11</v>
      </c>
      <c r="C21" s="16">
        <f>'Realizado 2020'!N44</f>
        <v>359</v>
      </c>
      <c r="E21" s="64" t="s">
        <v>51</v>
      </c>
      <c r="F21" s="68"/>
      <c r="G21" s="69">
        <f>SUM('Previsão 2021'!L40)</f>
        <v>21980</v>
      </c>
      <c r="H21" s="13"/>
    </row>
    <row r="22" spans="2:8" ht="16" thickBot="1" x14ac:dyDescent="0.4">
      <c r="B22" s="14" t="s">
        <v>42</v>
      </c>
      <c r="C22" s="136">
        <f>'Realizado 2020'!O44</f>
        <v>0.36036333333333337</v>
      </c>
      <c r="E22" s="9"/>
      <c r="F22" s="9"/>
      <c r="G22" s="12"/>
      <c r="H22" s="13"/>
    </row>
    <row r="23" spans="2:8" x14ac:dyDescent="0.35">
      <c r="E23" s="9"/>
      <c r="F23" s="9"/>
      <c r="G23" s="12"/>
      <c r="H23" s="13"/>
    </row>
    <row r="24" spans="2:8" ht="2.25" customHeight="1" x14ac:dyDescent="0.35">
      <c r="E24" s="9"/>
      <c r="F24" s="9"/>
      <c r="G24" s="12"/>
      <c r="H24" s="13"/>
    </row>
    <row r="25" spans="2:8" ht="3.75" customHeight="1" thickBot="1" x14ac:dyDescent="0.4">
      <c r="E25" s="9"/>
      <c r="F25" s="9"/>
      <c r="G25" s="12"/>
      <c r="H25" s="13"/>
    </row>
    <row r="26" spans="2:8" ht="16" thickBot="1" x14ac:dyDescent="0.4">
      <c r="B26" s="161" t="s">
        <v>3</v>
      </c>
      <c r="C26" s="162"/>
      <c r="E26" s="161" t="s">
        <v>3</v>
      </c>
      <c r="F26" s="165"/>
      <c r="G26" s="162"/>
      <c r="H26" s="13"/>
    </row>
    <row r="27" spans="2:8" ht="16" thickBot="1" x14ac:dyDescent="0.4">
      <c r="B27" s="14" t="s">
        <v>7</v>
      </c>
      <c r="C27" s="16">
        <f>'Realizado 2020'!Q44</f>
        <v>216</v>
      </c>
      <c r="E27" s="70" t="s">
        <v>45</v>
      </c>
      <c r="F27" s="21"/>
      <c r="G27" s="71">
        <f>SUM('Previsão 2021'!N40)</f>
        <v>6</v>
      </c>
      <c r="H27" s="13" t="s">
        <v>0</v>
      </c>
    </row>
    <row r="28" spans="2:8" ht="16" thickBot="1" x14ac:dyDescent="0.4">
      <c r="B28" s="56" t="s">
        <v>10</v>
      </c>
      <c r="C28" s="16">
        <f>'Realizado 2020'!R44</f>
        <v>3</v>
      </c>
      <c r="E28" s="70" t="s">
        <v>54</v>
      </c>
      <c r="F28" s="21"/>
      <c r="G28" s="71">
        <f>SUM('Previsão 2021'!O40)</f>
        <v>213</v>
      </c>
      <c r="H28" s="13" t="s">
        <v>0</v>
      </c>
    </row>
    <row r="29" spans="2:8" ht="16" thickBot="1" x14ac:dyDescent="0.4">
      <c r="B29" s="14" t="s">
        <v>11</v>
      </c>
      <c r="C29" s="16">
        <f>'Realizado 2020'!S44</f>
        <v>83</v>
      </c>
      <c r="E29" s="72" t="s">
        <v>53</v>
      </c>
      <c r="F29" s="73"/>
      <c r="G29" s="74">
        <f>SUM('Previsão 2021'!P40)</f>
        <v>7404</v>
      </c>
      <c r="H29" s="13" t="s">
        <v>0</v>
      </c>
    </row>
    <row r="30" spans="2:8" ht="16" thickBot="1" x14ac:dyDescent="0.4">
      <c r="B30" s="14" t="s">
        <v>42</v>
      </c>
      <c r="C30" s="136">
        <f>'Realizado 2020'!T44</f>
        <v>0.26200000000000001</v>
      </c>
      <c r="E30" s="9"/>
      <c r="F30" s="9"/>
      <c r="G30" s="12"/>
      <c r="H30" s="13"/>
    </row>
    <row r="31" spans="2:8" x14ac:dyDescent="0.35">
      <c r="E31" s="9"/>
      <c r="F31" s="9"/>
      <c r="G31" s="12"/>
      <c r="H31" s="13"/>
    </row>
    <row r="32" spans="2:8" x14ac:dyDescent="0.35">
      <c r="E32" s="9"/>
      <c r="F32" s="9"/>
      <c r="G32" s="12"/>
      <c r="H32" s="13"/>
    </row>
    <row r="33" spans="5:8" x14ac:dyDescent="0.35">
      <c r="E33" s="9"/>
      <c r="F33" s="9"/>
      <c r="G33" s="12"/>
      <c r="H33" s="13"/>
    </row>
    <row r="34" spans="5:8" x14ac:dyDescent="0.35">
      <c r="E34" s="9"/>
      <c r="F34" s="9"/>
      <c r="G34" s="12"/>
      <c r="H34" s="13"/>
    </row>
  </sheetData>
  <sheetProtection algorithmName="SHA-512" hashValue="T/9N7LitymSMc/jC74ItOFMCSfMbrcpowBH5Y/Tnh4fVuaVCUoXExX+u+aB+33st0YX4v40cNEh5hQjsMh6QBQ==" saltValue="ZITHJ9/B4YgNEdRaIhcZIg==" spinCount="100000" sheet="1" formatCells="0" formatColumns="0" formatRows="0" insertColumns="0" insertRows="0" insertHyperlinks="0" deleteColumns="0" deleteRows="0"/>
  <mergeCells count="13">
    <mergeCell ref="E17:G17"/>
    <mergeCell ref="E26:G26"/>
    <mergeCell ref="F4:G4"/>
    <mergeCell ref="E7:G7"/>
    <mergeCell ref="E2:G2"/>
    <mergeCell ref="E3:G3"/>
    <mergeCell ref="E5:G5"/>
    <mergeCell ref="B7:C7"/>
    <mergeCell ref="B26:C26"/>
    <mergeCell ref="B17:C17"/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249977111117893"/>
  </sheetPr>
  <dimension ref="B1:S42"/>
  <sheetViews>
    <sheetView showGridLines="0" zoomScale="115" zoomScaleNormal="11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14" sqref="G14"/>
    </sheetView>
  </sheetViews>
  <sheetFormatPr defaultRowHeight="14.5" x14ac:dyDescent="0.35"/>
  <cols>
    <col min="1" max="1" width="1.54296875" customWidth="1"/>
    <col min="2" max="2" width="11.54296875" customWidth="1"/>
    <col min="3" max="6" width="9.26953125" bestFit="1" customWidth="1"/>
    <col min="7" max="7" width="9.1796875" customWidth="1"/>
    <col min="8" max="8" width="2.26953125" customWidth="1"/>
    <col min="9" max="9" width="7.7265625" customWidth="1"/>
    <col min="12" max="12" width="8.81640625" customWidth="1"/>
    <col min="13" max="13" width="2.81640625" customWidth="1"/>
    <col min="14" max="14" width="7.7265625" customWidth="1"/>
    <col min="17" max="17" width="3.1796875" bestFit="1" customWidth="1"/>
  </cols>
  <sheetData>
    <row r="1" spans="2:19" ht="3.75" customHeight="1" x14ac:dyDescent="0.35"/>
    <row r="2" spans="2:19" ht="18.5" x14ac:dyDescent="0.45">
      <c r="B2" s="174" t="s">
        <v>38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2:19" ht="18.75" customHeight="1" x14ac:dyDescent="0.35">
      <c r="B3" s="175" t="s">
        <v>89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2:19" ht="3.75" customHeight="1" x14ac:dyDescent="0.35"/>
    <row r="5" spans="2:19" x14ac:dyDescent="0.35">
      <c r="B5" s="181" t="s">
        <v>65</v>
      </c>
      <c r="C5" s="176" t="s">
        <v>23</v>
      </c>
      <c r="D5" s="177"/>
      <c r="E5" s="177"/>
      <c r="F5" s="177"/>
      <c r="G5" s="178"/>
      <c r="I5" s="183" t="s">
        <v>21</v>
      </c>
      <c r="J5" s="183"/>
      <c r="K5" s="183"/>
      <c r="L5" s="183"/>
      <c r="N5" s="184" t="s">
        <v>22</v>
      </c>
      <c r="O5" s="184"/>
      <c r="P5" s="184"/>
    </row>
    <row r="6" spans="2:19" x14ac:dyDescent="0.35">
      <c r="B6" s="182"/>
      <c r="C6" s="78" t="s">
        <v>6</v>
      </c>
      <c r="D6" s="78" t="s">
        <v>13</v>
      </c>
      <c r="E6" s="78" t="s">
        <v>14</v>
      </c>
      <c r="F6" s="78" t="s">
        <v>10</v>
      </c>
      <c r="G6" s="78" t="s">
        <v>15</v>
      </c>
      <c r="H6" s="79"/>
      <c r="I6" s="78" t="s">
        <v>13</v>
      </c>
      <c r="J6" s="78" t="s">
        <v>9</v>
      </c>
      <c r="K6" s="78" t="s">
        <v>10</v>
      </c>
      <c r="L6" s="78" t="s">
        <v>15</v>
      </c>
      <c r="M6" s="79"/>
      <c r="N6" s="80" t="s">
        <v>5</v>
      </c>
      <c r="O6" s="80" t="s">
        <v>10</v>
      </c>
      <c r="P6" s="80" t="s">
        <v>15</v>
      </c>
    </row>
    <row r="7" spans="2:19" x14ac:dyDescent="0.35">
      <c r="B7" s="132" t="s">
        <v>18</v>
      </c>
      <c r="C7" s="76">
        <v>2</v>
      </c>
      <c r="D7" s="76">
        <v>0</v>
      </c>
      <c r="E7" s="76">
        <v>6</v>
      </c>
      <c r="F7" s="76">
        <v>41</v>
      </c>
      <c r="G7" s="76">
        <v>1208</v>
      </c>
      <c r="H7" s="77"/>
      <c r="I7" s="76">
        <v>0</v>
      </c>
      <c r="J7" s="76">
        <v>2</v>
      </c>
      <c r="K7" s="76">
        <v>11</v>
      </c>
      <c r="L7" s="76">
        <v>315</v>
      </c>
      <c r="M7" s="77"/>
      <c r="N7" s="76">
        <v>0</v>
      </c>
      <c r="O7" s="76">
        <v>3</v>
      </c>
      <c r="P7" s="76">
        <v>90</v>
      </c>
    </row>
    <row r="8" spans="2:19" x14ac:dyDescent="0.35">
      <c r="B8" s="132" t="s">
        <v>19</v>
      </c>
      <c r="C8" s="76">
        <v>16</v>
      </c>
      <c r="D8" s="76">
        <v>1</v>
      </c>
      <c r="E8" s="76">
        <v>26</v>
      </c>
      <c r="F8" s="76">
        <v>170</v>
      </c>
      <c r="G8" s="76">
        <v>5010</v>
      </c>
      <c r="H8" s="77"/>
      <c r="I8" s="76">
        <v>0</v>
      </c>
      <c r="J8" s="76">
        <v>5</v>
      </c>
      <c r="K8" s="76">
        <v>32</v>
      </c>
      <c r="L8" s="76">
        <v>1040</v>
      </c>
      <c r="M8" s="77"/>
      <c r="N8" s="76">
        <v>0</v>
      </c>
      <c r="O8" s="76">
        <v>13</v>
      </c>
      <c r="P8" s="76">
        <v>500</v>
      </c>
      <c r="S8" t="s">
        <v>0</v>
      </c>
    </row>
    <row r="9" spans="2:19" x14ac:dyDescent="0.35">
      <c r="B9" s="132" t="s">
        <v>32</v>
      </c>
      <c r="C9" s="76">
        <v>3</v>
      </c>
      <c r="D9" s="76">
        <v>0</v>
      </c>
      <c r="E9" s="76">
        <v>3</v>
      </c>
      <c r="F9" s="76">
        <v>18</v>
      </c>
      <c r="G9" s="76">
        <v>510</v>
      </c>
      <c r="H9" s="77"/>
      <c r="I9" s="76">
        <v>0</v>
      </c>
      <c r="J9" s="76">
        <v>0</v>
      </c>
      <c r="K9" s="76">
        <v>8</v>
      </c>
      <c r="L9" s="76">
        <v>335</v>
      </c>
      <c r="M9" s="77"/>
      <c r="N9" s="76">
        <v>0</v>
      </c>
      <c r="O9" s="76">
        <v>2</v>
      </c>
      <c r="P9" s="76">
        <v>65</v>
      </c>
    </row>
    <row r="10" spans="2:19" x14ac:dyDescent="0.35">
      <c r="B10" s="132" t="s">
        <v>20</v>
      </c>
      <c r="C10" s="76">
        <v>5</v>
      </c>
      <c r="D10" s="76">
        <v>0</v>
      </c>
      <c r="E10" s="76">
        <v>6</v>
      </c>
      <c r="F10" s="76">
        <v>70</v>
      </c>
      <c r="G10" s="76">
        <v>1565</v>
      </c>
      <c r="H10" s="77"/>
      <c r="I10" s="76">
        <v>0</v>
      </c>
      <c r="J10" s="76">
        <v>0</v>
      </c>
      <c r="K10" s="76">
        <v>21</v>
      </c>
      <c r="L10" s="76">
        <v>605</v>
      </c>
      <c r="M10" s="77"/>
      <c r="N10" s="76">
        <v>0</v>
      </c>
      <c r="O10" s="76">
        <v>5</v>
      </c>
      <c r="P10" s="76">
        <v>145</v>
      </c>
    </row>
    <row r="11" spans="2:19" ht="2.25" customHeight="1" x14ac:dyDescent="0.35">
      <c r="B11" s="3"/>
      <c r="C11" s="4"/>
      <c r="D11" s="3"/>
      <c r="E11" s="3"/>
      <c r="F11" s="4"/>
      <c r="G11" s="3"/>
      <c r="H11" s="3"/>
      <c r="I11" s="4"/>
      <c r="J11" s="3"/>
      <c r="K11" s="3"/>
      <c r="L11" s="3"/>
      <c r="M11" s="3"/>
      <c r="N11" s="3"/>
      <c r="O11" s="3"/>
      <c r="P11" s="3"/>
    </row>
    <row r="12" spans="2:19" x14ac:dyDescent="0.35">
      <c r="B12" s="179" t="s">
        <v>64</v>
      </c>
      <c r="C12" s="176" t="s">
        <v>23</v>
      </c>
      <c r="D12" s="177"/>
      <c r="E12" s="177"/>
      <c r="F12" s="177"/>
      <c r="G12" s="178"/>
      <c r="H12" s="3"/>
      <c r="I12" s="183" t="s">
        <v>21</v>
      </c>
      <c r="J12" s="183"/>
      <c r="K12" s="183"/>
      <c r="L12" s="183"/>
      <c r="M12" s="3"/>
      <c r="N12" s="184" t="s">
        <v>22</v>
      </c>
      <c r="O12" s="184"/>
      <c r="P12" s="184"/>
    </row>
    <row r="13" spans="2:19" x14ac:dyDescent="0.35">
      <c r="B13" s="180"/>
      <c r="C13" s="78" t="s">
        <v>6</v>
      </c>
      <c r="D13" s="78" t="s">
        <v>13</v>
      </c>
      <c r="E13" s="78" t="s">
        <v>14</v>
      </c>
      <c r="F13" s="78" t="s">
        <v>10</v>
      </c>
      <c r="G13" s="78" t="s">
        <v>15</v>
      </c>
      <c r="H13" s="79"/>
      <c r="I13" s="78" t="s">
        <v>13</v>
      </c>
      <c r="J13" s="78" t="s">
        <v>9</v>
      </c>
      <c r="K13" s="78" t="s">
        <v>10</v>
      </c>
      <c r="L13" s="78" t="s">
        <v>15</v>
      </c>
      <c r="M13" s="79"/>
      <c r="N13" s="78" t="s">
        <v>5</v>
      </c>
      <c r="O13" s="80" t="s">
        <v>10</v>
      </c>
      <c r="P13" s="80" t="s">
        <v>15</v>
      </c>
    </row>
    <row r="14" spans="2:19" x14ac:dyDescent="0.35">
      <c r="B14" s="132" t="s">
        <v>17</v>
      </c>
      <c r="C14" s="76">
        <v>17</v>
      </c>
      <c r="D14" s="76">
        <v>0</v>
      </c>
      <c r="E14" s="76">
        <v>21</v>
      </c>
      <c r="F14" s="76">
        <v>179</v>
      </c>
      <c r="G14" s="76">
        <v>3730</v>
      </c>
      <c r="H14" s="77"/>
      <c r="I14" s="76">
        <v>0</v>
      </c>
      <c r="J14" s="76">
        <v>2</v>
      </c>
      <c r="K14" s="76">
        <v>46</v>
      </c>
      <c r="L14" s="76">
        <v>1326</v>
      </c>
      <c r="M14" s="77"/>
      <c r="N14" s="76">
        <v>0</v>
      </c>
      <c r="O14" s="76">
        <v>18</v>
      </c>
      <c r="P14" s="76">
        <v>595</v>
      </c>
    </row>
    <row r="15" spans="2:19" x14ac:dyDescent="0.35">
      <c r="B15" s="132" t="s">
        <v>24</v>
      </c>
      <c r="C15" s="76">
        <v>22</v>
      </c>
      <c r="D15" s="76">
        <v>0</v>
      </c>
      <c r="E15" s="76">
        <v>32</v>
      </c>
      <c r="F15" s="76">
        <v>175</v>
      </c>
      <c r="G15" s="76">
        <v>4469</v>
      </c>
      <c r="H15" s="77"/>
      <c r="I15" s="76">
        <v>0</v>
      </c>
      <c r="J15" s="76">
        <v>0</v>
      </c>
      <c r="K15" s="76">
        <v>93</v>
      </c>
      <c r="L15" s="76">
        <v>2895</v>
      </c>
      <c r="M15" s="77"/>
      <c r="N15" s="76">
        <v>0</v>
      </c>
      <c r="O15" s="76">
        <v>1</v>
      </c>
      <c r="P15" s="76">
        <v>30</v>
      </c>
    </row>
    <row r="16" spans="2:19" x14ac:dyDescent="0.35">
      <c r="B16" s="132" t="s">
        <v>25</v>
      </c>
      <c r="C16" s="76">
        <v>28</v>
      </c>
      <c r="D16" s="76">
        <v>0</v>
      </c>
      <c r="E16" s="76">
        <v>37</v>
      </c>
      <c r="F16" s="76">
        <v>242</v>
      </c>
      <c r="G16" s="76">
        <v>6334</v>
      </c>
      <c r="H16" s="77"/>
      <c r="I16" s="76">
        <v>0</v>
      </c>
      <c r="J16" s="76">
        <v>14</v>
      </c>
      <c r="K16" s="76">
        <v>65</v>
      </c>
      <c r="L16" s="76">
        <v>2030</v>
      </c>
      <c r="M16" s="77"/>
      <c r="N16" s="76">
        <v>3</v>
      </c>
      <c r="O16" s="76">
        <v>24</v>
      </c>
      <c r="P16" s="76">
        <v>808</v>
      </c>
    </row>
    <row r="17" spans="2:19" x14ac:dyDescent="0.35">
      <c r="B17" s="132" t="s">
        <v>26</v>
      </c>
      <c r="C17" s="76">
        <v>20</v>
      </c>
      <c r="D17" s="76">
        <v>0</v>
      </c>
      <c r="E17" s="76">
        <v>23</v>
      </c>
      <c r="F17" s="76">
        <v>103</v>
      </c>
      <c r="G17" s="76">
        <v>1000</v>
      </c>
      <c r="H17" s="77"/>
      <c r="I17" s="76">
        <v>0</v>
      </c>
      <c r="J17" s="76">
        <v>4</v>
      </c>
      <c r="K17" s="76">
        <v>20</v>
      </c>
      <c r="L17" s="76">
        <v>500</v>
      </c>
      <c r="M17" s="77"/>
      <c r="N17" s="76">
        <v>0</v>
      </c>
      <c r="O17" s="76">
        <v>2</v>
      </c>
      <c r="P17" s="76">
        <v>60</v>
      </c>
    </row>
    <row r="18" spans="2:19" x14ac:dyDescent="0.35">
      <c r="B18" s="132" t="s">
        <v>62</v>
      </c>
      <c r="C18" s="76">
        <v>12</v>
      </c>
      <c r="D18" s="76">
        <v>0</v>
      </c>
      <c r="E18" s="76">
        <v>17</v>
      </c>
      <c r="F18" s="76">
        <v>109</v>
      </c>
      <c r="G18" s="76">
        <v>2550</v>
      </c>
      <c r="H18" s="77"/>
      <c r="I18" s="76">
        <v>0</v>
      </c>
      <c r="J18" s="76">
        <v>5</v>
      </c>
      <c r="K18" s="76">
        <v>26</v>
      </c>
      <c r="L18" s="76">
        <v>782</v>
      </c>
      <c r="M18" s="77"/>
      <c r="N18" s="76">
        <v>1</v>
      </c>
      <c r="O18" s="76">
        <v>11</v>
      </c>
      <c r="P18" s="76">
        <v>335</v>
      </c>
    </row>
    <row r="19" spans="2:19" ht="3.75" customHeight="1" x14ac:dyDescent="0.3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2:19" x14ac:dyDescent="0.35">
      <c r="B20" s="181" t="s">
        <v>77</v>
      </c>
      <c r="C20" s="176" t="s">
        <v>23</v>
      </c>
      <c r="D20" s="177"/>
      <c r="E20" s="177"/>
      <c r="F20" s="177"/>
      <c r="G20" s="178"/>
      <c r="H20" s="3"/>
      <c r="I20" s="183" t="s">
        <v>21</v>
      </c>
      <c r="J20" s="183"/>
      <c r="K20" s="183"/>
      <c r="L20" s="183"/>
      <c r="M20" s="3"/>
      <c r="N20" s="184" t="s">
        <v>22</v>
      </c>
      <c r="O20" s="184"/>
      <c r="P20" s="184"/>
    </row>
    <row r="21" spans="2:19" x14ac:dyDescent="0.35">
      <c r="B21" s="182"/>
      <c r="C21" s="78" t="s">
        <v>6</v>
      </c>
      <c r="D21" s="78" t="s">
        <v>13</v>
      </c>
      <c r="E21" s="78" t="s">
        <v>14</v>
      </c>
      <c r="F21" s="78" t="s">
        <v>10</v>
      </c>
      <c r="G21" s="78" t="s">
        <v>15</v>
      </c>
      <c r="H21" s="79"/>
      <c r="I21" s="78" t="s">
        <v>13</v>
      </c>
      <c r="J21" s="78" t="s">
        <v>9</v>
      </c>
      <c r="K21" s="78" t="s">
        <v>10</v>
      </c>
      <c r="L21" s="78" t="s">
        <v>15</v>
      </c>
      <c r="M21" s="79"/>
      <c r="N21" s="78" t="s">
        <v>5</v>
      </c>
      <c r="O21" s="80" t="s">
        <v>10</v>
      </c>
      <c r="P21" s="80" t="s">
        <v>15</v>
      </c>
    </row>
    <row r="22" spans="2:19" x14ac:dyDescent="0.35">
      <c r="B22" s="132" t="s">
        <v>27</v>
      </c>
      <c r="C22" s="76">
        <v>0</v>
      </c>
      <c r="D22" s="76">
        <v>0</v>
      </c>
      <c r="E22" s="76">
        <v>0</v>
      </c>
      <c r="F22" s="76">
        <v>213</v>
      </c>
      <c r="G22" s="76">
        <v>4127</v>
      </c>
      <c r="H22" s="77"/>
      <c r="I22" s="76">
        <v>0</v>
      </c>
      <c r="J22" s="76">
        <v>0</v>
      </c>
      <c r="K22" s="76">
        <v>37</v>
      </c>
      <c r="L22" s="76">
        <v>1016</v>
      </c>
      <c r="M22" s="77"/>
      <c r="N22" s="76">
        <v>0</v>
      </c>
      <c r="O22" s="76">
        <v>19</v>
      </c>
      <c r="P22" s="76">
        <v>697</v>
      </c>
    </row>
    <row r="23" spans="2:19" x14ac:dyDescent="0.35">
      <c r="B23" s="132" t="s">
        <v>28</v>
      </c>
      <c r="C23" s="76">
        <v>22</v>
      </c>
      <c r="D23" s="76">
        <v>0</v>
      </c>
      <c r="E23" s="76">
        <v>30</v>
      </c>
      <c r="F23" s="76">
        <v>356</v>
      </c>
      <c r="G23" s="76">
        <v>8690</v>
      </c>
      <c r="H23" s="77"/>
      <c r="I23" s="76">
        <v>0</v>
      </c>
      <c r="J23" s="76">
        <v>6</v>
      </c>
      <c r="K23" s="76">
        <v>85</v>
      </c>
      <c r="L23" s="76">
        <v>2685</v>
      </c>
      <c r="M23" s="77"/>
      <c r="N23" s="76">
        <v>0</v>
      </c>
      <c r="O23" s="76">
        <v>2</v>
      </c>
      <c r="P23" s="76">
        <v>120</v>
      </c>
      <c r="S23" t="s">
        <v>0</v>
      </c>
    </row>
    <row r="24" spans="2:19" ht="5.25" customHeight="1" x14ac:dyDescent="0.3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9" x14ac:dyDescent="0.35">
      <c r="B25" s="179" t="s">
        <v>76</v>
      </c>
      <c r="C25" s="176" t="s">
        <v>23</v>
      </c>
      <c r="D25" s="177"/>
      <c r="E25" s="177"/>
      <c r="F25" s="177"/>
      <c r="G25" s="178"/>
      <c r="H25" s="3"/>
      <c r="I25" s="183" t="s">
        <v>21</v>
      </c>
      <c r="J25" s="183"/>
      <c r="K25" s="183"/>
      <c r="L25" s="183"/>
      <c r="M25" s="3"/>
      <c r="N25" s="184" t="s">
        <v>22</v>
      </c>
      <c r="O25" s="184"/>
      <c r="P25" s="184"/>
    </row>
    <row r="26" spans="2:19" x14ac:dyDescent="0.35">
      <c r="B26" s="180"/>
      <c r="C26" s="78" t="s">
        <v>6</v>
      </c>
      <c r="D26" s="78" t="s">
        <v>13</v>
      </c>
      <c r="E26" s="78" t="s">
        <v>14</v>
      </c>
      <c r="F26" s="78" t="s">
        <v>10</v>
      </c>
      <c r="G26" s="78" t="s">
        <v>15</v>
      </c>
      <c r="H26" s="79"/>
      <c r="I26" s="78" t="s">
        <v>13</v>
      </c>
      <c r="J26" s="78" t="s">
        <v>9</v>
      </c>
      <c r="K26" s="78" t="s">
        <v>10</v>
      </c>
      <c r="L26" s="78" t="s">
        <v>15</v>
      </c>
      <c r="M26" s="79"/>
      <c r="N26" s="78" t="s">
        <v>5</v>
      </c>
      <c r="O26" s="80" t="s">
        <v>10</v>
      </c>
      <c r="P26" s="80" t="s">
        <v>15</v>
      </c>
    </row>
    <row r="27" spans="2:19" x14ac:dyDescent="0.35">
      <c r="B27" s="132" t="s">
        <v>29</v>
      </c>
      <c r="C27" s="76">
        <v>29</v>
      </c>
      <c r="D27" s="76">
        <v>0</v>
      </c>
      <c r="E27" s="76">
        <v>42</v>
      </c>
      <c r="F27" s="76">
        <v>262</v>
      </c>
      <c r="G27" s="76">
        <v>7285</v>
      </c>
      <c r="H27" s="77"/>
      <c r="I27" s="76">
        <v>1</v>
      </c>
      <c r="J27" s="76">
        <v>16</v>
      </c>
      <c r="K27" s="76">
        <v>65</v>
      </c>
      <c r="L27" s="76">
        <v>2420</v>
      </c>
      <c r="M27" s="77"/>
      <c r="N27" s="76">
        <v>1</v>
      </c>
      <c r="O27" s="76">
        <v>23</v>
      </c>
      <c r="P27" s="76">
        <v>1091</v>
      </c>
    </row>
    <row r="28" spans="2:19" x14ac:dyDescent="0.35">
      <c r="B28" s="132" t="s">
        <v>30</v>
      </c>
      <c r="C28" s="76">
        <v>4</v>
      </c>
      <c r="D28" s="76">
        <v>0</v>
      </c>
      <c r="E28" s="76">
        <v>9</v>
      </c>
      <c r="F28" s="76">
        <v>52</v>
      </c>
      <c r="G28" s="76">
        <v>1262</v>
      </c>
      <c r="H28" s="77"/>
      <c r="I28" s="128">
        <v>2</v>
      </c>
      <c r="J28" s="128">
        <v>1</v>
      </c>
      <c r="K28" s="76">
        <v>13</v>
      </c>
      <c r="L28" s="76">
        <v>340</v>
      </c>
      <c r="M28" s="77"/>
      <c r="N28" s="76">
        <v>1</v>
      </c>
      <c r="O28" s="76">
        <v>6</v>
      </c>
      <c r="P28" s="76">
        <v>239</v>
      </c>
    </row>
    <row r="29" spans="2:19" x14ac:dyDescent="0.35">
      <c r="B29" s="132" t="s">
        <v>31</v>
      </c>
      <c r="C29" s="76">
        <v>3</v>
      </c>
      <c r="D29" s="133">
        <v>0</v>
      </c>
      <c r="E29" s="76">
        <v>5</v>
      </c>
      <c r="F29" s="76">
        <v>44</v>
      </c>
      <c r="G29" s="76">
        <v>1305</v>
      </c>
      <c r="H29" s="77"/>
      <c r="I29" s="76">
        <v>0</v>
      </c>
      <c r="J29" s="76">
        <v>0</v>
      </c>
      <c r="K29" s="76">
        <v>14</v>
      </c>
      <c r="L29" s="76">
        <v>410</v>
      </c>
      <c r="M29" s="77"/>
      <c r="N29" s="76">
        <v>0</v>
      </c>
      <c r="O29" s="76">
        <v>4</v>
      </c>
      <c r="P29" s="76">
        <v>120</v>
      </c>
    </row>
    <row r="30" spans="2:19" ht="5.25" customHeight="1" x14ac:dyDescent="0.3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2:19" x14ac:dyDescent="0.35">
      <c r="B31" s="181" t="s">
        <v>75</v>
      </c>
      <c r="C31" s="176" t="s">
        <v>23</v>
      </c>
      <c r="D31" s="177"/>
      <c r="E31" s="177"/>
      <c r="F31" s="177"/>
      <c r="G31" s="178"/>
      <c r="H31" s="3"/>
      <c r="I31" s="183" t="s">
        <v>21</v>
      </c>
      <c r="J31" s="183"/>
      <c r="K31" s="183"/>
      <c r="L31" s="183"/>
      <c r="M31" s="3"/>
      <c r="N31" s="184" t="s">
        <v>22</v>
      </c>
      <c r="O31" s="184"/>
      <c r="P31" s="184"/>
    </row>
    <row r="32" spans="2:19" x14ac:dyDescent="0.35">
      <c r="B32" s="182"/>
      <c r="C32" s="78" t="s">
        <v>6</v>
      </c>
      <c r="D32" s="78" t="s">
        <v>13</v>
      </c>
      <c r="E32" s="78" t="s">
        <v>14</v>
      </c>
      <c r="F32" s="78" t="s">
        <v>10</v>
      </c>
      <c r="G32" s="78" t="s">
        <v>15</v>
      </c>
      <c r="H32" s="79"/>
      <c r="I32" s="78" t="s">
        <v>13</v>
      </c>
      <c r="J32" s="78" t="s">
        <v>9</v>
      </c>
      <c r="K32" s="78" t="s">
        <v>10</v>
      </c>
      <c r="L32" s="78" t="s">
        <v>15</v>
      </c>
      <c r="M32" s="79"/>
      <c r="N32" s="78" t="s">
        <v>5</v>
      </c>
      <c r="O32" s="78" t="s">
        <v>10</v>
      </c>
      <c r="P32" s="80" t="s">
        <v>15</v>
      </c>
    </row>
    <row r="33" spans="2:16" x14ac:dyDescent="0.35">
      <c r="B33" s="132" t="s">
        <v>33</v>
      </c>
      <c r="C33" s="76">
        <v>26</v>
      </c>
      <c r="D33" s="76">
        <v>0</v>
      </c>
      <c r="E33" s="76">
        <v>75</v>
      </c>
      <c r="F33" s="76">
        <v>764</v>
      </c>
      <c r="G33" s="76">
        <v>15133</v>
      </c>
      <c r="H33" s="77"/>
      <c r="I33" s="76">
        <v>0</v>
      </c>
      <c r="J33" s="76">
        <v>7</v>
      </c>
      <c r="K33" s="76">
        <v>166</v>
      </c>
      <c r="L33" s="76">
        <v>3966</v>
      </c>
      <c r="M33" s="77"/>
      <c r="N33" s="128">
        <v>0</v>
      </c>
      <c r="O33" s="76">
        <v>58</v>
      </c>
      <c r="P33" s="76">
        <v>1675</v>
      </c>
    </row>
    <row r="34" spans="2:16" x14ac:dyDescent="0.35">
      <c r="B34" s="132" t="s">
        <v>34</v>
      </c>
      <c r="C34" s="76">
        <v>0</v>
      </c>
      <c r="D34" s="76">
        <v>0</v>
      </c>
      <c r="E34" s="76">
        <v>2</v>
      </c>
      <c r="F34" s="76">
        <v>95</v>
      </c>
      <c r="G34" s="76">
        <v>2020</v>
      </c>
      <c r="H34" s="77"/>
      <c r="I34" s="76">
        <v>0</v>
      </c>
      <c r="J34" s="76">
        <v>0</v>
      </c>
      <c r="K34" s="76">
        <v>17</v>
      </c>
      <c r="L34" s="76">
        <v>425</v>
      </c>
      <c r="M34" s="77"/>
      <c r="N34" s="128">
        <v>0</v>
      </c>
      <c r="O34" s="76">
        <v>7</v>
      </c>
      <c r="P34" s="76">
        <v>178</v>
      </c>
    </row>
    <row r="35" spans="2:16" x14ac:dyDescent="0.35">
      <c r="B35" s="132" t="s">
        <v>35</v>
      </c>
      <c r="C35" s="76">
        <v>5</v>
      </c>
      <c r="D35" s="76">
        <v>0</v>
      </c>
      <c r="E35" s="76">
        <v>7</v>
      </c>
      <c r="F35" s="76">
        <v>120</v>
      </c>
      <c r="G35" s="76">
        <v>1875</v>
      </c>
      <c r="H35" s="77"/>
      <c r="I35" s="128">
        <v>0</v>
      </c>
      <c r="J35" s="76">
        <v>2</v>
      </c>
      <c r="K35" s="76">
        <v>27</v>
      </c>
      <c r="L35" s="76">
        <v>685</v>
      </c>
      <c r="M35" s="77"/>
      <c r="N35" s="131">
        <v>0</v>
      </c>
      <c r="O35" s="76">
        <v>12</v>
      </c>
      <c r="P35" s="76">
        <v>546</v>
      </c>
    </row>
    <row r="36" spans="2:16" x14ac:dyDescent="0.35">
      <c r="B36" s="132" t="s">
        <v>36</v>
      </c>
      <c r="C36" s="76">
        <v>4</v>
      </c>
      <c r="D36" s="76">
        <v>0</v>
      </c>
      <c r="E36" s="76">
        <v>3</v>
      </c>
      <c r="F36" s="76">
        <v>24</v>
      </c>
      <c r="G36" s="76">
        <v>570</v>
      </c>
      <c r="H36" s="77"/>
      <c r="I36" s="128">
        <v>0</v>
      </c>
      <c r="J36" s="76">
        <v>2</v>
      </c>
      <c r="K36" s="76">
        <v>8</v>
      </c>
      <c r="L36" s="76">
        <v>205</v>
      </c>
      <c r="M36" s="77"/>
      <c r="N36" s="76">
        <v>0</v>
      </c>
      <c r="O36" s="76">
        <v>3</v>
      </c>
      <c r="P36" s="76">
        <v>110</v>
      </c>
    </row>
    <row r="37" spans="2:16" ht="5.25" customHeight="1" x14ac:dyDescent="0.3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2:16" ht="15.75" customHeight="1" x14ac:dyDescent="0.35">
      <c r="B38" s="185" t="s">
        <v>37</v>
      </c>
      <c r="C38" s="176" t="s">
        <v>23</v>
      </c>
      <c r="D38" s="177"/>
      <c r="E38" s="177"/>
      <c r="F38" s="177"/>
      <c r="G38" s="178"/>
      <c r="H38" s="3"/>
      <c r="I38" s="183" t="s">
        <v>21</v>
      </c>
      <c r="J38" s="183"/>
      <c r="K38" s="183"/>
      <c r="L38" s="183"/>
      <c r="M38" s="3"/>
      <c r="N38" s="184" t="s">
        <v>22</v>
      </c>
      <c r="O38" s="184"/>
      <c r="P38" s="184"/>
    </row>
    <row r="39" spans="2:16" x14ac:dyDescent="0.35">
      <c r="B39" s="186"/>
      <c r="C39" s="78" t="s">
        <v>6</v>
      </c>
      <c r="D39" s="78" t="s">
        <v>13</v>
      </c>
      <c r="E39" s="78" t="s">
        <v>14</v>
      </c>
      <c r="F39" s="78" t="s">
        <v>10</v>
      </c>
      <c r="G39" s="78" t="s">
        <v>15</v>
      </c>
      <c r="H39" s="79"/>
      <c r="I39" s="78" t="s">
        <v>13</v>
      </c>
      <c r="J39" s="78" t="s">
        <v>9</v>
      </c>
      <c r="K39" s="78" t="s">
        <v>10</v>
      </c>
      <c r="L39" s="78" t="s">
        <v>15</v>
      </c>
      <c r="M39" s="79"/>
      <c r="N39" s="78" t="s">
        <v>5</v>
      </c>
      <c r="O39" s="78" t="s">
        <v>10</v>
      </c>
      <c r="P39" s="80" t="s">
        <v>15</v>
      </c>
    </row>
    <row r="40" spans="2:16" x14ac:dyDescent="0.35">
      <c r="B40" s="5" t="s">
        <v>39</v>
      </c>
      <c r="C40" s="7">
        <f>C36+C35+C34+C33+C29+C28+C27+C23+C22+C18+C17+C16+C15+C14+C10+C9+C8+C7</f>
        <v>218</v>
      </c>
      <c r="D40" s="7">
        <f t="shared" ref="D40:P40" si="0">D36+D35+D34+D33+D29+D28+D27+D23+D22+D18+D17+D16+D15+D14+D10+D9+D8+D7</f>
        <v>1</v>
      </c>
      <c r="E40" s="7">
        <f t="shared" si="0"/>
        <v>344</v>
      </c>
      <c r="F40" s="7">
        <f t="shared" si="0"/>
        <v>3037</v>
      </c>
      <c r="G40" s="7">
        <f t="shared" si="0"/>
        <v>68643</v>
      </c>
      <c r="H40" s="77"/>
      <c r="I40" s="7">
        <f t="shared" si="0"/>
        <v>3</v>
      </c>
      <c r="J40" s="7">
        <f t="shared" si="0"/>
        <v>66</v>
      </c>
      <c r="K40" s="7">
        <f t="shared" si="0"/>
        <v>754</v>
      </c>
      <c r="L40" s="7">
        <f t="shared" si="0"/>
        <v>21980</v>
      </c>
      <c r="M40" s="77"/>
      <c r="N40" s="7">
        <f>SUM(N7:N10,N14:N18,N22:N23,N27:N29,N33:N36)</f>
        <v>6</v>
      </c>
      <c r="O40" s="7">
        <f t="shared" si="0"/>
        <v>213</v>
      </c>
      <c r="P40" s="7">
        <f t="shared" si="0"/>
        <v>7404</v>
      </c>
    </row>
    <row r="41" spans="2:16" x14ac:dyDescent="0.3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2:16" x14ac:dyDescent="0.3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77"/>
      <c r="O42" s="3"/>
      <c r="P42" s="3"/>
    </row>
  </sheetData>
  <sheetProtection algorithmName="SHA-512" hashValue="ER/Omfwn3n75iRk65gH+m4d3r2//t+bZMj8hlMsAg3j9SZZYNylBsFIMa8d3lh4jXzP8OMcNTiT7oHx79VflcQ==" saltValue="Djji2W4lMeZf38mNTT3cQg==" spinCount="100000" sheet="1" formatCells="0" formatColumns="0" formatRows="0" insertColumns="0" insertRows="0" insertHyperlinks="0" deleteColumns="0" deleteRows="0"/>
  <mergeCells count="26">
    <mergeCell ref="N31:P31"/>
    <mergeCell ref="N38:P38"/>
    <mergeCell ref="B38:B39"/>
    <mergeCell ref="B31:B32"/>
    <mergeCell ref="B25:B26"/>
    <mergeCell ref="C31:G31"/>
    <mergeCell ref="C38:G38"/>
    <mergeCell ref="I25:L25"/>
    <mergeCell ref="I31:L31"/>
    <mergeCell ref="I38:L38"/>
    <mergeCell ref="C25:G25"/>
    <mergeCell ref="N25:P25"/>
    <mergeCell ref="B2:P2"/>
    <mergeCell ref="B3:P3"/>
    <mergeCell ref="C5:G5"/>
    <mergeCell ref="C12:G12"/>
    <mergeCell ref="C20:G20"/>
    <mergeCell ref="B12:B13"/>
    <mergeCell ref="B5:B6"/>
    <mergeCell ref="B20:B21"/>
    <mergeCell ref="I5:L5"/>
    <mergeCell ref="I12:L12"/>
    <mergeCell ref="I20:L20"/>
    <mergeCell ref="N5:P5"/>
    <mergeCell ref="N12:P12"/>
    <mergeCell ref="N20:P20"/>
  </mergeCells>
  <pageMargins left="0.23622047244094488" right="0.23622047244094488" top="0.3543307086614173" bottom="0.15748031496062992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14"/>
  <sheetViews>
    <sheetView workbookViewId="0">
      <selection activeCell="H21" sqref="H21"/>
    </sheetView>
  </sheetViews>
  <sheetFormatPr defaultRowHeight="14.5" x14ac:dyDescent="0.35"/>
  <cols>
    <col min="1" max="1" width="1.26953125" customWidth="1"/>
    <col min="2" max="2" width="26.81640625" bestFit="1" customWidth="1"/>
    <col min="3" max="5" width="10.1796875" bestFit="1" customWidth="1"/>
    <col min="6" max="6" width="2" customWidth="1"/>
    <col min="7" max="7" width="19.7265625" customWidth="1"/>
    <col min="8" max="10" width="10.1796875" bestFit="1" customWidth="1"/>
  </cols>
  <sheetData>
    <row r="1" spans="2:10" ht="18.75" customHeight="1" x14ac:dyDescent="0.45">
      <c r="B1" s="163" t="s">
        <v>1</v>
      </c>
      <c r="C1" s="163"/>
      <c r="D1" s="163"/>
      <c r="E1" s="163"/>
      <c r="G1" s="167" t="s">
        <v>1</v>
      </c>
      <c r="H1" s="168"/>
      <c r="I1" s="168"/>
      <c r="J1" s="168"/>
    </row>
    <row r="2" spans="2:10" ht="18.5" x14ac:dyDescent="0.45">
      <c r="B2" s="163" t="s">
        <v>72</v>
      </c>
      <c r="C2" s="163"/>
      <c r="D2" s="163"/>
      <c r="E2" s="163"/>
      <c r="G2" s="170" t="s">
        <v>72</v>
      </c>
      <c r="H2" s="163"/>
      <c r="I2" s="163"/>
      <c r="J2" s="163"/>
    </row>
    <row r="3" spans="2:10" ht="7.5" customHeight="1" x14ac:dyDescent="0.45">
      <c r="B3" s="57"/>
      <c r="C3" s="57"/>
      <c r="D3" s="57"/>
      <c r="E3" s="57"/>
      <c r="G3" s="81"/>
      <c r="H3" s="82"/>
      <c r="I3" s="82"/>
      <c r="J3" s="82"/>
    </row>
    <row r="4" spans="2:10" ht="19" thickBot="1" x14ac:dyDescent="0.5">
      <c r="B4" s="164" t="s">
        <v>73</v>
      </c>
      <c r="C4" s="164"/>
      <c r="D4" s="164"/>
      <c r="E4" s="164"/>
      <c r="G4" s="171" t="s">
        <v>79</v>
      </c>
      <c r="H4" s="172"/>
      <c r="I4" s="172"/>
      <c r="J4" s="172"/>
    </row>
    <row r="6" spans="2:10" ht="15.5" x14ac:dyDescent="0.35">
      <c r="B6" s="86"/>
      <c r="C6" s="86" t="s">
        <v>74</v>
      </c>
      <c r="D6" s="86" t="s">
        <v>2</v>
      </c>
      <c r="E6" s="86" t="s">
        <v>3</v>
      </c>
      <c r="G6" s="187" t="s">
        <v>80</v>
      </c>
      <c r="H6" s="187" t="s">
        <v>74</v>
      </c>
      <c r="I6" s="187" t="s">
        <v>2</v>
      </c>
      <c r="J6" s="187" t="s">
        <v>3</v>
      </c>
    </row>
    <row r="7" spans="2:10" ht="15.5" x14ac:dyDescent="0.35">
      <c r="B7" s="84" t="s">
        <v>78</v>
      </c>
      <c r="C7" s="85" t="e">
        <f>SUM(#REF!)</f>
        <v>#REF!</v>
      </c>
      <c r="D7" s="85"/>
      <c r="E7" s="85"/>
      <c r="G7" s="187"/>
      <c r="H7" s="187"/>
      <c r="I7" s="187"/>
      <c r="J7" s="187"/>
    </row>
    <row r="8" spans="2:10" ht="15.5" x14ac:dyDescent="0.35">
      <c r="B8" s="84" t="s">
        <v>40</v>
      </c>
      <c r="C8" s="85" t="e">
        <f>SUM(#REF!)</f>
        <v>#REF!</v>
      </c>
      <c r="D8" s="85"/>
      <c r="E8" s="85"/>
      <c r="G8" s="84" t="s">
        <v>6</v>
      </c>
      <c r="H8" s="85">
        <f>SUM('Previsão 2021'!C40)</f>
        <v>218</v>
      </c>
      <c r="I8" s="85"/>
      <c r="J8" s="85"/>
    </row>
    <row r="9" spans="2:10" ht="15.5" x14ac:dyDescent="0.35">
      <c r="B9" s="84" t="s">
        <v>8</v>
      </c>
      <c r="C9" s="85" t="e">
        <f>SUM(#REF!)</f>
        <v>#REF!</v>
      </c>
      <c r="D9" s="85"/>
      <c r="E9" s="85"/>
      <c r="G9" s="84" t="s">
        <v>8</v>
      </c>
      <c r="H9" s="85">
        <f>SUM('Previsão 2021'!E40)</f>
        <v>344</v>
      </c>
      <c r="I9" s="85"/>
      <c r="J9" s="85"/>
    </row>
    <row r="10" spans="2:10" ht="15.5" x14ac:dyDescent="0.35">
      <c r="B10" s="84" t="s">
        <v>9</v>
      </c>
      <c r="C10" s="85"/>
      <c r="D10" s="85" t="e">
        <f>SUM(#REF!)</f>
        <v>#REF!</v>
      </c>
      <c r="E10" s="85"/>
      <c r="G10" s="84" t="s">
        <v>9</v>
      </c>
      <c r="H10" s="85"/>
      <c r="I10" s="85">
        <f>SUM('Previsão 2021'!J40)</f>
        <v>66</v>
      </c>
      <c r="J10" s="85"/>
    </row>
    <row r="11" spans="2:10" ht="15.5" x14ac:dyDescent="0.35">
      <c r="B11" s="84" t="s">
        <v>82</v>
      </c>
      <c r="C11" s="85" t="e">
        <f>SUM(#REF!)</f>
        <v>#REF!</v>
      </c>
      <c r="D11" s="85" t="e">
        <f>SUM(#REF!)</f>
        <v>#REF!</v>
      </c>
      <c r="E11" s="85" t="e">
        <f>SUM(#REF!)</f>
        <v>#REF!</v>
      </c>
      <c r="G11" s="84" t="s">
        <v>82</v>
      </c>
      <c r="H11" s="85">
        <f>SUM('Previsão 2021'!D40)</f>
        <v>1</v>
      </c>
      <c r="I11" s="85">
        <f>SUM('Previsão 2021'!I40)</f>
        <v>3</v>
      </c>
      <c r="J11" s="85">
        <f>SUM('Previsão 2021'!N40)</f>
        <v>6</v>
      </c>
    </row>
    <row r="12" spans="2:10" ht="15.5" x14ac:dyDescent="0.35">
      <c r="B12" s="84" t="s">
        <v>10</v>
      </c>
      <c r="C12" s="85" t="e">
        <f>SUM(#REF!)</f>
        <v>#REF!</v>
      </c>
      <c r="D12" s="85" t="e">
        <f>SUM(#REF!)</f>
        <v>#REF!</v>
      </c>
      <c r="E12" s="85" t="e">
        <f>SUM(#REF!)</f>
        <v>#REF!</v>
      </c>
      <c r="G12" s="84" t="s">
        <v>81</v>
      </c>
      <c r="H12" s="85">
        <f>SUM('Previsão 2021'!F40)</f>
        <v>3037</v>
      </c>
      <c r="I12" s="85">
        <f>SUM('Previsão 2021'!K40)</f>
        <v>754</v>
      </c>
      <c r="J12" s="85">
        <f>SUM('Previsão 2021'!O40)</f>
        <v>213</v>
      </c>
    </row>
    <row r="13" spans="2:10" ht="15.5" x14ac:dyDescent="0.35">
      <c r="B13" s="84" t="s">
        <v>11</v>
      </c>
      <c r="C13" s="85" t="e">
        <f>SUM(#REF!)</f>
        <v>#REF!</v>
      </c>
      <c r="D13" s="85" t="e">
        <f>SUM(#REF!)</f>
        <v>#REF!</v>
      </c>
      <c r="E13" s="85" t="e">
        <f>SUM(#REF!)</f>
        <v>#REF!</v>
      </c>
      <c r="G13" s="84" t="s">
        <v>15</v>
      </c>
      <c r="H13" s="85">
        <f>SUM('Previsão 2021'!G40)</f>
        <v>68643</v>
      </c>
      <c r="I13" s="85">
        <f>SUM('Previsão 2021'!L40)</f>
        <v>21980</v>
      </c>
      <c r="J13" s="85">
        <f>SUM('Previsão 2021'!P40)</f>
        <v>7404</v>
      </c>
    </row>
    <row r="14" spans="2:10" ht="15.5" x14ac:dyDescent="0.35">
      <c r="B14" s="84" t="s">
        <v>43</v>
      </c>
      <c r="C14" s="87" t="e">
        <f>SUM(#REF!)</f>
        <v>#REF!</v>
      </c>
      <c r="D14" s="87" t="e">
        <f>SUM(#REF!)</f>
        <v>#REF!</v>
      </c>
      <c r="E14" s="87" t="e">
        <f>SUM(#REF!)</f>
        <v>#REF!</v>
      </c>
    </row>
  </sheetData>
  <mergeCells count="10">
    <mergeCell ref="G6:G7"/>
    <mergeCell ref="H6:H7"/>
    <mergeCell ref="I6:I7"/>
    <mergeCell ref="J6:J7"/>
    <mergeCell ref="B1:E1"/>
    <mergeCell ref="B2:E2"/>
    <mergeCell ref="B4:E4"/>
    <mergeCell ref="G1:J1"/>
    <mergeCell ref="G2:J2"/>
    <mergeCell ref="G4:J4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C1:F14"/>
  <sheetViews>
    <sheetView showGridLines="0" workbookViewId="0">
      <selection activeCell="H11" sqref="H11"/>
    </sheetView>
  </sheetViews>
  <sheetFormatPr defaultRowHeight="14.5" x14ac:dyDescent="0.35"/>
  <cols>
    <col min="3" max="3" width="21.7265625" customWidth="1"/>
    <col min="4" max="4" width="12.453125" bestFit="1" customWidth="1"/>
    <col min="5" max="5" width="13.1796875" bestFit="1" customWidth="1"/>
    <col min="6" max="6" width="11.7265625" bestFit="1" customWidth="1"/>
  </cols>
  <sheetData>
    <row r="1" spans="3:6" ht="15" thickBot="1" x14ac:dyDescent="0.4"/>
    <row r="2" spans="3:6" ht="48" customHeight="1" thickBot="1" x14ac:dyDescent="0.4">
      <c r="C2" s="191" t="s">
        <v>88</v>
      </c>
      <c r="D2" s="192"/>
      <c r="E2" s="192"/>
      <c r="F2" s="193"/>
    </row>
    <row r="3" spans="3:6" ht="15" thickBot="1" x14ac:dyDescent="0.4"/>
    <row r="4" spans="3:6" ht="21.5" thickBot="1" x14ac:dyDescent="0.55000000000000004">
      <c r="C4" s="97"/>
      <c r="D4" s="98" t="s">
        <v>67</v>
      </c>
      <c r="E4" s="98" t="s">
        <v>68</v>
      </c>
      <c r="F4" s="99" t="s">
        <v>69</v>
      </c>
    </row>
    <row r="5" spans="3:6" ht="21" x14ac:dyDescent="0.5">
      <c r="C5" s="101" t="s">
        <v>12</v>
      </c>
      <c r="D5" s="102">
        <f>'Realizado 2020'!C44</f>
        <v>27</v>
      </c>
      <c r="E5" s="103"/>
      <c r="F5" s="104"/>
    </row>
    <row r="6" spans="3:6" ht="21" x14ac:dyDescent="0.5">
      <c r="C6" s="75" t="s">
        <v>6</v>
      </c>
      <c r="D6" s="93">
        <f>'Realizado 2020'!D44</f>
        <v>2468</v>
      </c>
      <c r="E6" s="88"/>
      <c r="F6" s="89"/>
    </row>
    <row r="7" spans="3:6" ht="21" x14ac:dyDescent="0.5">
      <c r="C7" s="75" t="s">
        <v>5</v>
      </c>
      <c r="D7" s="93">
        <f>'Realizado 2020'!E44</f>
        <v>264</v>
      </c>
      <c r="E7" s="93">
        <f>'Realizado 2020'!K44</f>
        <v>247</v>
      </c>
      <c r="F7" s="94">
        <f>'Realizado 2020'!Q44</f>
        <v>216</v>
      </c>
    </row>
    <row r="8" spans="3:6" ht="21" x14ac:dyDescent="0.5">
      <c r="C8" s="75" t="s">
        <v>8</v>
      </c>
      <c r="D8" s="93">
        <f>'Realizado 2020'!F44</f>
        <v>4892</v>
      </c>
      <c r="E8" s="88"/>
      <c r="F8" s="90"/>
    </row>
    <row r="9" spans="3:6" ht="21" x14ac:dyDescent="0.5">
      <c r="C9" s="75" t="s">
        <v>9</v>
      </c>
      <c r="D9" s="91"/>
      <c r="E9" s="93">
        <f>'Realizado 2020'!L44</f>
        <v>1009</v>
      </c>
      <c r="F9" s="90"/>
    </row>
    <row r="10" spans="3:6" ht="21" x14ac:dyDescent="0.5">
      <c r="C10" s="75" t="s">
        <v>10</v>
      </c>
      <c r="D10" s="93">
        <f>'Realizado 2020'!G44</f>
        <v>49</v>
      </c>
      <c r="E10" s="93">
        <f>'Realizado 2020'!M44</f>
        <v>14</v>
      </c>
      <c r="F10" s="94">
        <f>'Realizado 2020'!R44</f>
        <v>3</v>
      </c>
    </row>
    <row r="11" spans="3:6" ht="21" x14ac:dyDescent="0.5">
      <c r="C11" s="75" t="s">
        <v>15</v>
      </c>
      <c r="D11" s="93">
        <f>'Realizado 2020'!H44</f>
        <v>1141</v>
      </c>
      <c r="E11" s="93">
        <f>'Realizado 2020'!N44</f>
        <v>359</v>
      </c>
      <c r="F11" s="94">
        <f>'Realizado 2020'!S44</f>
        <v>83</v>
      </c>
    </row>
    <row r="12" spans="3:6" ht="21.5" thickBot="1" x14ac:dyDescent="0.55000000000000004">
      <c r="C12" s="95" t="s">
        <v>83</v>
      </c>
      <c r="D12" s="134">
        <f>'Realizado 2020'!I44</f>
        <v>0.50244500000000003</v>
      </c>
      <c r="E12" s="134">
        <f>'Realizado 2020'!O44</f>
        <v>0.36036333333333337</v>
      </c>
      <c r="F12" s="135">
        <f>'Realizado 2020'!T44</f>
        <v>0.26200000000000001</v>
      </c>
    </row>
    <row r="13" spans="3:6" ht="21.5" thickBot="1" x14ac:dyDescent="0.55000000000000004">
      <c r="C13" s="188" t="s">
        <v>101</v>
      </c>
      <c r="D13" s="189"/>
      <c r="E13" s="190"/>
      <c r="F13" s="96">
        <f>F11+E11+D11</f>
        <v>1583</v>
      </c>
    </row>
    <row r="14" spans="3:6" x14ac:dyDescent="0.35">
      <c r="D14" s="51"/>
      <c r="E14" s="51"/>
      <c r="F14" s="51"/>
    </row>
  </sheetData>
  <sheetProtection algorithmName="SHA-512" hashValue="iEtLNcTVfaKeUn+J7EI2aPEwh6waUAvj8ZnISXXsJhcQWOMFBwts+8Tk6oMzMHtnDLgG/IWYtDFtkLKkbHMQuA==" saltValue="54M+8BYSC05OEoLiK9cneA==" spinCount="100000" sheet="1" objects="1" scenarios="1"/>
  <mergeCells count="2">
    <mergeCell ref="C13:E13"/>
    <mergeCell ref="C2:F2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Realizado 2020</vt:lpstr>
      <vt:lpstr>acumulado 20</vt:lpstr>
      <vt:lpstr>RESUMO 1 </vt:lpstr>
      <vt:lpstr>Previsão 2021</vt:lpstr>
      <vt:lpstr>Sugestão Resumo 1</vt:lpstr>
      <vt:lpstr>Sintético 2020</vt:lpstr>
      <vt:lpstr>'Realizado 2020'!Area_de_impressao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</dc:creator>
  <cp:lastModifiedBy>User</cp:lastModifiedBy>
  <cp:lastPrinted>2020-01-27T00:01:07Z</cp:lastPrinted>
  <dcterms:created xsi:type="dcterms:W3CDTF">2009-04-03T19:14:11Z</dcterms:created>
  <dcterms:modified xsi:type="dcterms:W3CDTF">2021-02-01T14:56:08Z</dcterms:modified>
</cp:coreProperties>
</file>